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1"/>
  </bookViews>
  <sheets>
    <sheet name="ORÇAMENTO 11.19" sheetId="1" r:id="rId1"/>
    <sheet name="CRONOGRAMA" sheetId="2" r:id="rId2"/>
    <sheet name="BDI" sheetId="3" r:id="rId3"/>
    <sheet name="QCI" sheetId="4" r:id="rId4"/>
    <sheet name="CAPACIDADE TÉCNICA" sheetId="5" r:id="rId5"/>
  </sheets>
  <definedNames>
    <definedName name="_xlnm.Print_Area" localSheetId="2">'BDI'!$A$1:$E$60</definedName>
    <definedName name="_xlnm.Print_Area" localSheetId="4">'CAPACIDADE TÉCNICA'!$A$1:$E$20</definedName>
    <definedName name="_xlnm.Print_Area" localSheetId="1">'CRONOGRAMA'!$A$1:$I$34</definedName>
    <definedName name="_xlnm.Print_Area" localSheetId="0">'ORÇAMENTO 11.19'!$A$1:$I$77</definedName>
    <definedName name="_xlnm.Print_Area" localSheetId="3">'QCI'!$A$1:$Z$36</definedName>
    <definedName name="Excel_BuiltIn_Print_Area" localSheetId="0">'ORÇAMENTO 11.19'!$A$1:$I$66</definedName>
    <definedName name="Excel_BuiltIn_Print_Area" localSheetId="4">'CAPACIDADE TÉCNICA'!$A$1:$H$20</definedName>
  </definedNames>
  <calcPr fullCalcOnLoad="1"/>
</workbook>
</file>

<file path=xl/sharedStrings.xml><?xml version="1.0" encoding="utf-8"?>
<sst xmlns="http://schemas.openxmlformats.org/spreadsheetml/2006/main" count="295" uniqueCount="208">
  <si>
    <t>PREFEITURA MUNICIPAL DE JAHU</t>
  </si>
  <si>
    <t>SECRETARIA DE PROJETOS</t>
  </si>
  <si>
    <t>OBRA:</t>
  </si>
  <si>
    <t>CONSTRUÇÃO DE COBERTURA DE QUADRA POLIESPORTIVA</t>
  </si>
  <si>
    <t xml:space="preserve">DATA-BASE: </t>
  </si>
  <si>
    <t>SINAPI – 12/02/2021 S/D</t>
  </si>
  <si>
    <t>CDHU 181 – 05/03/2021 S/D</t>
  </si>
  <si>
    <t>LOCAL:</t>
  </si>
  <si>
    <t>RUA ZILAH DE SOUZA GOMES- S/N . JD. ORLANDO C. OMETTO - JAHU/ SP</t>
  </si>
  <si>
    <t xml:space="preserve">BDI: </t>
  </si>
  <si>
    <t>PLANILHA ORÇAMENTÁRIA</t>
  </si>
  <si>
    <t>ITEM</t>
  </si>
  <si>
    <t>FONTE</t>
  </si>
  <si>
    <t xml:space="preserve">CÓDIGO </t>
  </si>
  <si>
    <t>UN.</t>
  </si>
  <si>
    <t xml:space="preserve">QUANT. </t>
  </si>
  <si>
    <t>PÇ UNIT.</t>
  </si>
  <si>
    <t xml:space="preserve">VALOR </t>
  </si>
  <si>
    <t>DESCRIMINAÇÕES</t>
  </si>
  <si>
    <t>TOTAL SEM BDI</t>
  </si>
  <si>
    <t>TOTAL COM BDI</t>
  </si>
  <si>
    <t>SERVIÇOS PRELIMINARES</t>
  </si>
  <si>
    <t>1.1</t>
  </si>
  <si>
    <t>CDHU</t>
  </si>
  <si>
    <t xml:space="preserve">01.17.051 </t>
  </si>
  <si>
    <t>Projeto Executivo de estrutura em formato A1</t>
  </si>
  <si>
    <t>1.2</t>
  </si>
  <si>
    <t>SINAPI</t>
  </si>
  <si>
    <t>PLACA DE OBRA (PARA CONSTRUCAO CIVIL) EM CHAPA GALVANIZADA *N. 22*, ADESIVADA( 2,40x 1,20 M)</t>
  </si>
  <si>
    <t>m²</t>
  </si>
  <si>
    <t>1.3</t>
  </si>
  <si>
    <t>LOCACAO DE CONTAINER 2,30 X 6,00 M, ALT. 2,50 M, COM 1 SANITARIO, PARA ESCRITORIO COMPLETO, SEM DIVISORIAS INTERNAS</t>
  </si>
  <si>
    <t xml:space="preserve">unxmês </t>
  </si>
  <si>
    <t>Subtotal 1</t>
  </si>
  <si>
    <t>FUNDAÇÃO</t>
  </si>
  <si>
    <t>2.1</t>
  </si>
  <si>
    <t>ESCAVAÇÃO MANUAL PARA BLOCO DE COROAMENTO OU SAPATA, SEM PREVISÃO DE FÔRMA. AF_06/2017</t>
  </si>
  <si>
    <t>m³</t>
  </si>
  <si>
    <t>2.2</t>
  </si>
  <si>
    <t>DEMOLIÇÃO DE LAJES, DE FORMA MECANIZADA COM MARTELETE, SEM REAPROVEITAMENTO. AF_12/2017</t>
  </si>
  <si>
    <t>2.3</t>
  </si>
  <si>
    <t>ESTACA BROCA DE CONCRETO, DIÂMETRO DE 20CM, ESCAVAÇÃO MANUAL COM TRADO CONCHA, COM ARMADURA DE ARRANQUE. AF_05/2020</t>
  </si>
  <si>
    <t>M</t>
  </si>
  <si>
    <t>2.4</t>
  </si>
  <si>
    <t>ARMAÇÃO DE BLOCO, VIGA BALDRAME OU SAPATA UTILIZANDO AÇO CA-50 DE 8 MMM - MONTAGEM. AF_06/2017</t>
  </si>
  <si>
    <t>kg</t>
  </si>
  <si>
    <t>2.5</t>
  </si>
  <si>
    <t>CONCRETAGEM DE SAPATAS, FCK 30 MPA, COM USO DE BOMBA LANÇAMENTO, ADENSAMENTO E ACABAMENTO. AF_11/2016</t>
  </si>
  <si>
    <t>2.6</t>
  </si>
  <si>
    <t xml:space="preserve">05.07.040 </t>
  </si>
  <si>
    <t>Remoção de entulho separado de obra com caçamba metálica - terra, alvenaria, concreto, argamassa, madeira, papel, plástico ou metal ( remoção de terra da escavação dos blocos fundação e das estacas + concreto da demolição do piso da quadra) 12.1* 1,3+13,06+2,88)</t>
  </si>
  <si>
    <t>Subtotal 2</t>
  </si>
  <si>
    <t>ESTRUTURA</t>
  </si>
  <si>
    <t>VIGAS  METÁLICAS</t>
  </si>
  <si>
    <t>3.1</t>
  </si>
  <si>
    <t xml:space="preserve">ESTRUTURA TRELIÇADA DE COBERTURA, TIPO FINK, COM LIGAÇÕES SOLDADAS, INCLUSOS PERFIS METÁLICOS, CHAPAS METÁLICAS, MÃO DE OBRA E TRANSPORTE COM GUINDASTE - FORNECIMENTO E INSTALAÇÃO. AF_01/2020_P </t>
  </si>
  <si>
    <t>PILARES METÁLICOS</t>
  </si>
  <si>
    <t>3.2</t>
  </si>
  <si>
    <t>PILAR METÁLICO PERFIL LAMINADO OU SOLDADO EM AÇO ESTRUTURAL, COM CONEXÕES SOLDADAS, INCLUSOS MÃO DE OBRA, TRANSPORTE E IÇAMENTO UTILIZANDO GUINDASTE - FORNECIMENTO E INSTALAÇÃO. AF_01/2020</t>
  </si>
  <si>
    <t>FECHAMENTO LATERAL</t>
  </si>
  <si>
    <t>3.3</t>
  </si>
  <si>
    <t>PILARES DE CONCRETO ARMADO</t>
  </si>
  <si>
    <t>3.4</t>
  </si>
  <si>
    <t>ARMAÇÃO DE PILAR OU VIGA DE UMA ESTRUTURA CONVENCIONAL DE CONCRETO ARMADO EM UMA EDIFICAÇÃO TÉRREA OU SOBRADO UTILIZANDO AÇO CA-50 DE 12,5 MM - MONTAGEM. AF_12/2015</t>
  </si>
  <si>
    <t>3.5</t>
  </si>
  <si>
    <t>MONTAGEM E DESMONTAGEM DE FÔRMA DE PILARES RETANGULARES E ESTRUTURAS SIMILARES, PÉ-DIREITO SIMPLES, EM CHAPA DE MADEIRA COMPENSADA RESINADA,4 UTILIZAÇÕES. AF_09/2020</t>
  </si>
  <si>
    <t>3.6</t>
  </si>
  <si>
    <t>CONCRETAGEM DE PILARES, FCK = 25 MPA, COM USO DE BOMBA EM EDIFICAÇÃO COM SEÇÃO MÉDIA DE PILARES MENOR OU IGUAL A 0,25 M² - LANÇAMENTO, ADENSAMENTO E ACABAMENTO. AF_12/2015</t>
  </si>
  <si>
    <t>Subtotal 3</t>
  </si>
  <si>
    <t>PISOS</t>
  </si>
  <si>
    <t>4.1</t>
  </si>
  <si>
    <t>PISO CIMENTADO, TRAÇO 1:3 (CIMENTO E AREIA), ACABAMENTO LISO, ESPESSURA 4,0 CM, PREPARO MECÂNICO DA ARGAMASSA. AF_09/2020 ( reparo para execução dos blocos de fundação)</t>
  </si>
  <si>
    <t>Subtotal 4</t>
  </si>
  <si>
    <t>COBERTURA</t>
  </si>
  <si>
    <t>COBERTURA 2 ÁGUAS</t>
  </si>
  <si>
    <t>5.1</t>
  </si>
  <si>
    <t>TELHAMENTO COM TELHA DE AÇO/ALUMÍNIO E = 0,5 MM, COM ATÉ 2 ÁGUAS, INCLUSO IÇAMENTO. AF_07/2019</t>
  </si>
  <si>
    <t>5.2</t>
  </si>
  <si>
    <t xml:space="preserve">16.12.200 </t>
  </si>
  <si>
    <t xml:space="preserve">Cumeeira em chapa de aço pré-pintada com epóxi e poliéster, perfil trapezoidal, com espessura de 0,50 mm </t>
  </si>
  <si>
    <t>m</t>
  </si>
  <si>
    <t>5.3</t>
  </si>
  <si>
    <t>CALHA EM CHAPA DE AÇO GALVANIZADO NÚMERO 24, DESENVOLVIMENTO DE 50 CM,INCLUSO TRANSPORTE VERTICAL. AF_07/2019</t>
  </si>
  <si>
    <t>5.4</t>
  </si>
  <si>
    <t>RUFO EXTERNO/INTERNO EM CHAPA DE AÇO GALVANIZADO NÚMERO 26, CORTE DE 33 CM, INCLUSO IÇAMENTO. AF_07/2019</t>
  </si>
  <si>
    <t>5.5</t>
  </si>
  <si>
    <t>JOELHO 90 GRAUS, PVC, SERIE R, ÁGUA PLUVIAL, DN 100 MM, JUNTA ELÁSTICA , FORNECIDO E INSTALADO EM CONDUTORES VERTICAIS DE ÁGUAS PLUVIAIS.  AF_
12/2014</t>
  </si>
  <si>
    <t>un</t>
  </si>
  <si>
    <t>5.6</t>
  </si>
  <si>
    <t>LUVA SIMPLES, PVC, SERIE NORMAL, ESGOTO PREDIAL, DN 100 MM, JUNTA ELÁS 
TICA, FORNECIDO E INSTALADO EM RAMAL DE DESCARGA OU RAMAL DE ESGOTO SANITÁRIO. AF_12/2014</t>
  </si>
  <si>
    <t>5.7</t>
  </si>
  <si>
    <t>TUBO PVC, SÉRIE R, ÁGUA PLUVIAL, DN 100 MM, FORNECIDO E INSTALADO EM CONDUTORES VERTICAIS DE ÁGUAS PLUVIAIS. AF_12/2014</t>
  </si>
  <si>
    <t>5.8</t>
  </si>
  <si>
    <t>ABRACADEIRA, GALVANIZADA/ZINCADA, ROSCA SEM FIM, PARAFUSO INOX, LARGURA FITA *12,6 A *14 MM, D = 4" A 4 ¾"</t>
  </si>
  <si>
    <t>UN</t>
  </si>
  <si>
    <t>5.9</t>
  </si>
  <si>
    <t>Subtotal 5</t>
  </si>
  <si>
    <t>PINTURA</t>
  </si>
  <si>
    <t>Pintura esmalte sobre superfície metálica, inclusive proteção com zarcão</t>
  </si>
  <si>
    <t>6.1</t>
  </si>
  <si>
    <t>PINTURA COM TINTA ALQUÍDICA DE FUNDO (TIPO ZARCÃO) PULVERIZADA SOBRE PERFIL METÁLICO EXECUTADO EM FÁBRICA (POR DEMÃO). AF_01/2020</t>
  </si>
  <si>
    <t>6.2</t>
  </si>
  <si>
    <t>PINTURA COM TINTA ALQUÍDICA DE ACABAMENTO (ESMALTE SINTÉTICO BRILHANTE ) PULVERIZADA SOBRE SUPERFÍCIES METÁLICAS (EXCETO PERFIL) EXECUTADO EM) PULVERIZADA SOBRE SUPERFÍCIES METÁLICAS (EXCETO PERFIL) EXECUTADO EM FÁBRICA (POR DEMÃO). AF_01/2020</t>
  </si>
  <si>
    <t>6.3</t>
  </si>
  <si>
    <t>APLICAÇÃO MANUAL DE PINTURA COM TINTA LÁTEX PVA EM PAREDES, DUAS DEMÃOS</t>
  </si>
  <si>
    <t>Subtotal 6</t>
  </si>
  <si>
    <t xml:space="preserve">TOTAL GERAL </t>
  </si>
  <si>
    <t>Jahu, 07 de maio de 2021</t>
  </si>
  <si>
    <t>CRONOGRAMA FÍSICO-ECONÔMICO</t>
  </si>
  <si>
    <t>Item</t>
  </si>
  <si>
    <t>Etapas da Construção</t>
  </si>
  <si>
    <t>Valor da etapa</t>
  </si>
  <si>
    <t>%</t>
  </si>
  <si>
    <t>1°  mês</t>
  </si>
  <si>
    <t>2°  mês</t>
  </si>
  <si>
    <t>3°  mês</t>
  </si>
  <si>
    <t>4°  mês</t>
  </si>
  <si>
    <t>Total/serv.</t>
  </si>
  <si>
    <t>TOTAL DAS ETAPAS / TOTAL GERAL</t>
  </si>
  <si>
    <t>Total:</t>
  </si>
  <si>
    <t>Prazo para a execução da Obra: 04 (quatro) meses.</t>
  </si>
  <si>
    <t xml:space="preserve">COMPOSIÇÃO ANALÍTICA DO BDI </t>
  </si>
  <si>
    <t>VALORES DE BDI POR TIPO DE OBRA %</t>
  </si>
  <si>
    <t>TIPO DE OBRA</t>
  </si>
  <si>
    <t>1 Quartil</t>
  </si>
  <si>
    <t>Médio</t>
  </si>
  <si>
    <t>3 Quartil</t>
  </si>
  <si>
    <t>Construção de Edifícios</t>
  </si>
  <si>
    <t>DESCRIÇÃO</t>
  </si>
  <si>
    <t>VALORES DE REFERÊNCIA - %</t>
  </si>
  <si>
    <t>BDI ADOTADO %</t>
  </si>
  <si>
    <t>1º QUARTIL</t>
  </si>
  <si>
    <t>MÉDIO</t>
  </si>
  <si>
    <t>3º QUARTIL</t>
  </si>
  <si>
    <t>Administração Central</t>
  </si>
  <si>
    <t>Seguro e Garantia (*)</t>
  </si>
  <si>
    <t>Risco</t>
  </si>
  <si>
    <t>Despesas Financeiras</t>
  </si>
  <si>
    <t>Lucro</t>
  </si>
  <si>
    <r>
      <t xml:space="preserve">Tributos </t>
    </r>
    <r>
      <rPr>
        <b/>
        <i/>
        <sz val="11"/>
        <rFont val="Arial"/>
        <family val="2"/>
      </rPr>
      <t>(soma dos itens abaixo)</t>
    </r>
  </si>
  <si>
    <t>COFINS</t>
  </si>
  <si>
    <t>PIS</t>
  </si>
  <si>
    <t>ISSQN (**)</t>
  </si>
  <si>
    <t>TOTAL</t>
  </si>
  <si>
    <t>Fonte da composição, valores de referência e fórmula do BDI:  Acórdão 2622/2013 - TCU - Plenário</t>
  </si>
  <si>
    <t>Os valores de BDI acima foram calculados com emprego da fórmula abaixo:</t>
  </si>
  <si>
    <t>Onde:</t>
  </si>
  <si>
    <t>AC = taxa de rateio da Administração Central;</t>
  </si>
  <si>
    <t>DF = taxa das despesas financeiras;</t>
  </si>
  <si>
    <t>S = taxa de seguro; R = taxa de risco e G = garantia do empreendimento;</t>
  </si>
  <si>
    <t>I = taxa de tributos;</t>
  </si>
  <si>
    <t>L = taxa de lucro.</t>
  </si>
  <si>
    <t>OBS:</t>
  </si>
  <si>
    <t>(*) - PODE HAVER GARANTIA DESDE QUE PREVISTO NO EDITAL DA LICITAÇÃO E NO CONTRATO DE EXECUÇÃO.</t>
  </si>
  <si>
    <t>(**) - PODEM SER ACEITOS OUTROS PERCENTUAIS DE ISS DESDE QUE DEVIDAMENTE EMBASADOS NA LEGISLAÇÃO MUNICIPAL.</t>
  </si>
  <si>
    <r>
      <t xml:space="preserve">Conforme esse Acórdão, o valor final do BDI também deverá obedecer à faixa de variação abaixo, considerando os custos dos serviços </t>
    </r>
    <r>
      <rPr>
        <b/>
        <sz val="12"/>
        <rFont val="Arial"/>
        <family val="2"/>
      </rPr>
      <t>sem desoneração</t>
    </r>
    <r>
      <rPr>
        <sz val="12"/>
        <rFont val="Arial"/>
        <family val="2"/>
      </rPr>
      <t xml:space="preserve"> dos encargos sociais:</t>
    </r>
  </si>
  <si>
    <t>VALORES DE BDI POR TIPO DE OBRA</t>
  </si>
  <si>
    <r>
      <t xml:space="preserve">Desta forma, após o enquadramento do BDI nos critérios abordados acima e sendo utilizado no orçamento os custos dos serviços </t>
    </r>
    <r>
      <rPr>
        <b/>
        <sz val="12"/>
        <color indexed="8"/>
        <rFont val="Arial"/>
        <family val="2"/>
      </rPr>
      <t>com desoneração</t>
    </r>
    <r>
      <rPr>
        <sz val="12"/>
        <color indexed="8"/>
        <rFont val="Arial"/>
        <family val="2"/>
      </rPr>
      <t>, deverá ser incluído no item taxa de tributos o percentual de</t>
    </r>
    <r>
      <rPr>
        <b/>
        <sz val="12"/>
        <color indexed="8"/>
        <rFont val="Arial"/>
        <family val="2"/>
      </rPr>
      <t xml:space="preserve"> 4,5% </t>
    </r>
    <r>
      <rPr>
        <sz val="12"/>
        <color indexed="8"/>
        <rFont val="Arial"/>
        <family val="2"/>
      </rPr>
      <t xml:space="preserve">referente à contribuição previdenciária e recalculado o BDI. </t>
    </r>
  </si>
  <si>
    <t>Reiteramos que, por determinação do TCU, não é admitida a inclusão de IRPJ e CSLL no BDI, bem como Administração local, Instalação de Canteiro/acampamento, Mobilização/ desmobilização e demais itens que possam ser apropriados como custos diretos da obra, devendo ser apresentada a composição destes, com detalhamentos suficientes que justifiquem o valor obtido, não sendo admitido cálculo com estimativas percentuais genéricas.</t>
  </si>
  <si>
    <r>
      <t>Tributos (</t>
    </r>
    <r>
      <rPr>
        <b/>
        <i/>
        <sz val="12"/>
        <rFont val="Arial"/>
        <family val="2"/>
      </rPr>
      <t>Confins, PIS e ISSQN) + 4,5% INSS</t>
    </r>
  </si>
  <si>
    <t>Grau de Sigilo</t>
  </si>
  <si>
    <t>QCI - Quadro de Composição do Investimento</t>
  </si>
  <si>
    <t>#00</t>
  </si>
  <si>
    <t>Nº do CT</t>
  </si>
  <si>
    <t>Proponente/Tomador</t>
  </si>
  <si>
    <t>Município/UF</t>
  </si>
  <si>
    <t>Empreendimento ( nome/apelido)</t>
  </si>
  <si>
    <t>Aprovação  (data)</t>
  </si>
  <si>
    <t>899315/2020</t>
  </si>
  <si>
    <t>PREFEITURA</t>
  </si>
  <si>
    <t>JAHU</t>
  </si>
  <si>
    <t xml:space="preserve">Construção de cobertura de Quadra Poliesportiva </t>
  </si>
  <si>
    <t>Operação</t>
  </si>
  <si>
    <t>Programa/Modalidade/Ação</t>
  </si>
  <si>
    <t>Financiamento</t>
  </si>
  <si>
    <t>x</t>
  </si>
  <si>
    <t>Repassse</t>
  </si>
  <si>
    <t>PROGRAMA ESPORTE, CIDADAMIA E DESENVOLVIMENTO</t>
  </si>
  <si>
    <t>Discriminação</t>
  </si>
  <si>
    <t>Limite</t>
  </si>
  <si>
    <t>Descrição</t>
  </si>
  <si>
    <t>Quant./unid</t>
  </si>
  <si>
    <t>Superior</t>
  </si>
  <si>
    <t>Inferior</t>
  </si>
  <si>
    <t>Contrapartida</t>
  </si>
  <si>
    <t>Total</t>
  </si>
  <si>
    <t>Execução</t>
  </si>
  <si>
    <t>R$</t>
  </si>
  <si>
    <t>VERIFIC USO REP</t>
  </si>
  <si>
    <t>SOMENTE CP</t>
  </si>
  <si>
    <t>Próprios (R$)</t>
  </si>
  <si>
    <t>CONTA PREENCH</t>
  </si>
  <si>
    <t>(%)</t>
  </si>
  <si>
    <t>Outros (R$)</t>
  </si>
  <si>
    <t>Total %</t>
  </si>
  <si>
    <t xml:space="preserve"> R$</t>
  </si>
  <si>
    <t>EF ou AD</t>
  </si>
  <si>
    <t>OS ou FIN</t>
  </si>
  <si>
    <t>ETAPA 1</t>
  </si>
  <si>
    <t>DIVERSOS</t>
  </si>
  <si>
    <t>Forma de execução: AD = Administração Direta pelo Tomador</t>
  </si>
  <si>
    <t xml:space="preserve">ou EF se execução e/ou fornecimento a contratar/contrado. </t>
  </si>
  <si>
    <t xml:space="preserve"> </t>
  </si>
  <si>
    <t>Tipo de contrapartida: FIN = Financeira; OS = em Obras e Serviços.</t>
  </si>
  <si>
    <t>GABRIELA DA MATTA GUEDES</t>
  </si>
  <si>
    <t>PREFEITURA MUNICIPAL DE JAHU/SP</t>
  </si>
  <si>
    <t>CAPACIDADE TÉCNICA</t>
  </si>
  <si>
    <t>QUANT.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</si>
</sst>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* #,##0.00\ ;* \(#,##0.00\);* \-#\ ;@\ "/>
    <numFmt numFmtId="166" formatCode="00\.00\.00"/>
    <numFmt numFmtId="167" formatCode="0.00%"/>
    <numFmt numFmtId="168" formatCode="0"/>
    <numFmt numFmtId="169" formatCode="0.00"/>
    <numFmt numFmtId="170" formatCode="&quot;R$ &quot;#,##0.00"/>
    <numFmt numFmtId="171" formatCode="#,##0.00"/>
    <numFmt numFmtId="172" formatCode="DD/MM/YYYY"/>
    <numFmt numFmtId="173" formatCode="0%"/>
    <numFmt numFmtId="174" formatCode="00\.00\.0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22"/>
      <name val="Arial"/>
      <family val="2"/>
    </font>
    <font>
      <sz val="11"/>
      <color indexed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i/>
      <sz val="11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b/>
      <sz val="12"/>
      <name val="Swis721 Md BT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2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18"/>
      </bottom>
    </border>
    <border>
      <left style="hair">
        <color indexed="8"/>
      </left>
      <right style="hair">
        <color indexed="8"/>
      </right>
      <top style="thin">
        <color indexed="18"/>
      </top>
      <bottom style="thin">
        <color indexed="1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3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18" borderId="0" applyNumberFormat="0" applyBorder="0" applyAlignment="0" applyProtection="0"/>
    <xf numFmtId="164" fontId="0" fillId="19" borderId="4" applyNumberFormat="0" applyAlignment="0" applyProtection="0"/>
    <xf numFmtId="164" fontId="10" fillId="16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300">
    <xf numFmtId="164" fontId="0" fillId="0" borderId="0" xfId="0" applyAlignment="1">
      <alignment/>
    </xf>
    <xf numFmtId="165" fontId="18" fillId="0" borderId="0" xfId="15" applyFont="1" applyFill="1" applyBorder="1" applyAlignment="1" applyProtection="1">
      <alignment/>
      <protection/>
    </xf>
    <xf numFmtId="165" fontId="19" fillId="0" borderId="0" xfId="15" applyFont="1" applyFill="1" applyBorder="1" applyAlignment="1" applyProtection="1">
      <alignment horizontal="center" vertical="center"/>
      <protection/>
    </xf>
    <xf numFmtId="165" fontId="20" fillId="0" borderId="0" xfId="15" applyFont="1" applyFill="1" applyBorder="1" applyAlignment="1" applyProtection="1">
      <alignment horizontal="center" vertical="center"/>
      <protection/>
    </xf>
    <xf numFmtId="166" fontId="21" fillId="24" borderId="10" xfId="0" applyNumberFormat="1" applyFont="1" applyFill="1" applyBorder="1" applyAlignment="1">
      <alignment vertical="center"/>
    </xf>
    <xf numFmtId="166" fontId="21" fillId="24" borderId="11" xfId="0" applyNumberFormat="1" applyFont="1" applyFill="1" applyBorder="1" applyAlignment="1">
      <alignment vertical="center"/>
    </xf>
    <xf numFmtId="166" fontId="22" fillId="24" borderId="11" xfId="0" applyNumberFormat="1" applyFont="1" applyFill="1" applyBorder="1" applyAlignment="1">
      <alignment vertical="center"/>
    </xf>
    <xf numFmtId="164" fontId="21" fillId="24" borderId="11" xfId="0" applyFont="1" applyFill="1" applyBorder="1" applyAlignment="1">
      <alignment vertical="center"/>
    </xf>
    <xf numFmtId="164" fontId="21" fillId="24" borderId="11" xfId="0" applyFont="1" applyFill="1" applyBorder="1" applyAlignment="1">
      <alignment horizontal="right" vertical="center"/>
    </xf>
    <xf numFmtId="164" fontId="21" fillId="24" borderId="12" xfId="0" applyFont="1" applyFill="1" applyBorder="1" applyAlignment="1">
      <alignment horizontal="left" vertical="center"/>
    </xf>
    <xf numFmtId="166" fontId="21" fillId="24" borderId="13" xfId="0" applyNumberFormat="1" applyFont="1" applyFill="1" applyBorder="1" applyAlignment="1">
      <alignment vertical="center"/>
    </xf>
    <xf numFmtId="166" fontId="21" fillId="24" borderId="0" xfId="0" applyNumberFormat="1" applyFont="1" applyFill="1" applyBorder="1" applyAlignment="1">
      <alignment vertical="center"/>
    </xf>
    <xf numFmtId="166" fontId="22" fillId="24" borderId="0" xfId="0" applyNumberFormat="1" applyFont="1" applyFill="1" applyBorder="1" applyAlignment="1">
      <alignment vertical="center"/>
    </xf>
    <xf numFmtId="164" fontId="21" fillId="24" borderId="0" xfId="0" applyFont="1" applyFill="1" applyBorder="1" applyAlignment="1">
      <alignment vertical="center"/>
    </xf>
    <xf numFmtId="164" fontId="21" fillId="24" borderId="0" xfId="0" applyFont="1" applyFill="1" applyBorder="1" applyAlignment="1">
      <alignment horizontal="right" vertical="center"/>
    </xf>
    <xf numFmtId="164" fontId="21" fillId="24" borderId="0" xfId="0" applyFont="1" applyFill="1" applyBorder="1" applyAlignment="1">
      <alignment horizontal="left" vertical="center"/>
    </xf>
    <xf numFmtId="164" fontId="21" fillId="24" borderId="14" xfId="0" applyFont="1" applyFill="1" applyBorder="1" applyAlignment="1">
      <alignment horizontal="left" vertical="center"/>
    </xf>
    <xf numFmtId="164" fontId="21" fillId="24" borderId="15" xfId="0" applyFont="1" applyFill="1" applyBorder="1" applyAlignment="1">
      <alignment horizontal="left" vertical="center"/>
    </xf>
    <xf numFmtId="164" fontId="21" fillId="24" borderId="15" xfId="0" applyFont="1" applyFill="1" applyBorder="1" applyAlignment="1">
      <alignment horizontal="center" vertical="center"/>
    </xf>
    <xf numFmtId="164" fontId="21" fillId="24" borderId="16" xfId="0" applyFont="1" applyFill="1" applyBorder="1" applyAlignment="1">
      <alignment vertical="center"/>
    </xf>
    <xf numFmtId="164" fontId="21" fillId="24" borderId="16" xfId="0" applyFont="1" applyFill="1" applyBorder="1" applyAlignment="1">
      <alignment horizontal="right" vertical="center"/>
    </xf>
    <xf numFmtId="167" fontId="21" fillId="24" borderId="16" xfId="0" applyNumberFormat="1" applyFont="1" applyFill="1" applyBorder="1" applyAlignment="1">
      <alignment horizontal="left" vertical="center"/>
    </xf>
    <xf numFmtId="164" fontId="21" fillId="24" borderId="17" xfId="0" applyFont="1" applyFill="1" applyBorder="1" applyAlignment="1">
      <alignment horizontal="right" vertical="center"/>
    </xf>
    <xf numFmtId="165" fontId="20" fillId="0" borderId="18" xfId="15" applyFont="1" applyFill="1" applyBorder="1" applyAlignment="1" applyProtection="1">
      <alignment horizontal="center" vertical="center"/>
      <protection/>
    </xf>
    <xf numFmtId="165" fontId="23" fillId="0" borderId="18" xfId="15" applyFont="1" applyFill="1" applyBorder="1" applyAlignment="1" applyProtection="1">
      <alignment horizontal="center" vertical="center" wrapText="1"/>
      <protection/>
    </xf>
    <xf numFmtId="165" fontId="21" fillId="0" borderId="19" xfId="15" applyFont="1" applyFill="1" applyBorder="1" applyAlignment="1" applyProtection="1">
      <alignment/>
      <protection/>
    </xf>
    <xf numFmtId="165" fontId="21" fillId="0" borderId="18" xfId="15" applyFont="1" applyFill="1" applyBorder="1" applyAlignment="1" applyProtection="1">
      <alignment horizontal="center" vertical="center" wrapText="1"/>
      <protection/>
    </xf>
    <xf numFmtId="165" fontId="21" fillId="0" borderId="18" xfId="15" applyFont="1" applyFill="1" applyBorder="1" applyAlignment="1" applyProtection="1">
      <alignment horizontal="center"/>
      <protection/>
    </xf>
    <xf numFmtId="165" fontId="21" fillId="0" borderId="20" xfId="15" applyFont="1" applyFill="1" applyBorder="1" applyAlignment="1" applyProtection="1">
      <alignment horizontal="center"/>
      <protection/>
    </xf>
    <xf numFmtId="165" fontId="21" fillId="0" borderId="0" xfId="15" applyFont="1" applyFill="1" applyBorder="1" applyAlignment="1" applyProtection="1">
      <alignment horizontal="right" vertical="center"/>
      <protection/>
    </xf>
    <xf numFmtId="165" fontId="21" fillId="0" borderId="21" xfId="15" applyFont="1" applyFill="1" applyBorder="1" applyAlignment="1" applyProtection="1">
      <alignment horizontal="center"/>
      <protection/>
    </xf>
    <xf numFmtId="164" fontId="21" fillId="24" borderId="22" xfId="0" applyFont="1" applyFill="1" applyBorder="1" applyAlignment="1">
      <alignment horizontal="center" vertical="center"/>
    </xf>
    <xf numFmtId="164" fontId="21" fillId="24" borderId="22" xfId="0" applyFont="1" applyFill="1" applyBorder="1" applyAlignment="1">
      <alignment horizontal="left" vertical="center"/>
    </xf>
    <xf numFmtId="164" fontId="1" fillId="24" borderId="22" xfId="0" applyFont="1" applyFill="1" applyBorder="1" applyAlignment="1">
      <alignment horizontal="center" vertical="center"/>
    </xf>
    <xf numFmtId="165" fontId="1" fillId="24" borderId="22" xfId="15" applyFont="1" applyFill="1" applyBorder="1" applyAlignment="1" applyProtection="1">
      <alignment horizontal="right" vertical="center"/>
      <protection/>
    </xf>
    <xf numFmtId="164" fontId="1" fillId="0" borderId="22" xfId="0" applyFont="1" applyFill="1" applyBorder="1" applyAlignment="1">
      <alignment horizontal="center" vertical="center"/>
    </xf>
    <xf numFmtId="164" fontId="1" fillId="0" borderId="22" xfId="0" applyFont="1" applyFill="1" applyBorder="1" applyAlignment="1">
      <alignment horizontal="center" vertical="center" wrapText="1"/>
    </xf>
    <xf numFmtId="164" fontId="1" fillId="0" borderId="22" xfId="0" applyFont="1" applyFill="1" applyBorder="1" applyAlignment="1">
      <alignment horizontal="left" vertical="center" wrapText="1"/>
    </xf>
    <xf numFmtId="165" fontId="1" fillId="0" borderId="22" xfId="15" applyFont="1" applyFill="1" applyBorder="1" applyAlignment="1" applyProtection="1">
      <alignment horizontal="right" vertical="center"/>
      <protection/>
    </xf>
    <xf numFmtId="168" fontId="21" fillId="0" borderId="22" xfId="0" applyNumberFormat="1" applyFont="1" applyBorder="1" applyAlignment="1">
      <alignment horizontal="left" vertical="center"/>
    </xf>
    <xf numFmtId="168" fontId="1" fillId="0" borderId="22" xfId="0" applyNumberFormat="1" applyFont="1" applyBorder="1" applyAlignment="1">
      <alignment horizontal="center" vertical="center"/>
    </xf>
    <xf numFmtId="165" fontId="21" fillId="0" borderId="22" xfId="15" applyFont="1" applyFill="1" applyBorder="1" applyAlignment="1" applyProtection="1">
      <alignment horizontal="right" vertical="center"/>
      <protection/>
    </xf>
    <xf numFmtId="164" fontId="1" fillId="0" borderId="22" xfId="0" applyFont="1" applyFill="1" applyBorder="1" applyAlignment="1">
      <alignment horizontal="left" vertical="center" wrapText="1"/>
    </xf>
    <xf numFmtId="169" fontId="1" fillId="0" borderId="22" xfId="0" applyNumberFormat="1" applyFont="1" applyBorder="1" applyAlignment="1">
      <alignment horizontal="center" vertical="center"/>
    </xf>
    <xf numFmtId="164" fontId="0" fillId="0" borderId="0" xfId="0" applyFill="1" applyAlignment="1">
      <alignment/>
    </xf>
    <xf numFmtId="164" fontId="21" fillId="6" borderId="22" xfId="0" applyFont="1" applyFill="1" applyBorder="1" applyAlignment="1">
      <alignment horizontal="center" vertical="center"/>
    </xf>
    <xf numFmtId="164" fontId="21" fillId="6" borderId="22" xfId="0" applyFont="1" applyFill="1" applyBorder="1" applyAlignment="1">
      <alignment horizontal="left" vertical="center"/>
    </xf>
    <xf numFmtId="165" fontId="24" fillId="0" borderId="18" xfId="15" applyFont="1" applyFill="1" applyBorder="1" applyAlignment="1" applyProtection="1">
      <alignment horizontal="center" vertical="center"/>
      <protection/>
    </xf>
    <xf numFmtId="164" fontId="25" fillId="0" borderId="22" xfId="0" applyFont="1" applyFill="1" applyBorder="1" applyAlignment="1">
      <alignment horizontal="center"/>
    </xf>
    <xf numFmtId="164" fontId="23" fillId="0" borderId="22" xfId="0" applyFont="1" applyBorder="1" applyAlignment="1">
      <alignment horizontal="left" vertical="center"/>
    </xf>
    <xf numFmtId="164" fontId="25" fillId="0" borderId="22" xfId="0" applyFont="1" applyBorder="1" applyAlignment="1">
      <alignment horizontal="center"/>
    </xf>
    <xf numFmtId="168" fontId="21" fillId="18" borderId="18" xfId="0" applyNumberFormat="1" applyFont="1" applyFill="1" applyBorder="1" applyAlignment="1">
      <alignment horizontal="center"/>
    </xf>
    <xf numFmtId="165" fontId="21" fillId="18" borderId="18" xfId="15" applyFont="1" applyFill="1" applyBorder="1" applyAlignment="1" applyProtection="1">
      <alignment/>
      <protection/>
    </xf>
    <xf numFmtId="168" fontId="1" fillId="0" borderId="23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164" fontId="21" fillId="0" borderId="24" xfId="0" applyFont="1" applyBorder="1" applyAlignment="1">
      <alignment horizontal="center"/>
    </xf>
    <xf numFmtId="165" fontId="1" fillId="0" borderId="24" xfId="15" applyFont="1" applyFill="1" applyBorder="1" applyAlignment="1" applyProtection="1">
      <alignment/>
      <protection/>
    </xf>
    <xf numFmtId="165" fontId="18" fillId="0" borderId="0" xfId="15" applyFont="1" applyFill="1" applyBorder="1" applyAlignment="1" applyProtection="1">
      <alignment horizontal="right"/>
      <protection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5" fontId="26" fillId="0" borderId="0" xfId="0" applyNumberFormat="1" applyFont="1" applyBorder="1" applyAlignment="1" applyProtection="1">
      <alignment horizontal="center"/>
      <protection/>
    </xf>
    <xf numFmtId="165" fontId="27" fillId="0" borderId="0" xfId="0" applyNumberFormat="1" applyFont="1" applyBorder="1" applyAlignment="1" applyProtection="1">
      <alignment horizontal="center"/>
      <protection/>
    </xf>
    <xf numFmtId="164" fontId="28" fillId="0" borderId="0" xfId="0" applyFont="1" applyBorder="1" applyAlignment="1" applyProtection="1">
      <alignment horizontal="center"/>
      <protection/>
    </xf>
    <xf numFmtId="164" fontId="28" fillId="0" borderId="0" xfId="0" applyNumberFormat="1" applyFont="1" applyBorder="1" applyAlignment="1" applyProtection="1">
      <alignment horizontal="left"/>
      <protection/>
    </xf>
    <xf numFmtId="164" fontId="19" fillId="0" borderId="0" xfId="0" applyFont="1" applyBorder="1" applyAlignment="1" applyProtection="1">
      <alignment horizontal="center"/>
      <protection/>
    </xf>
    <xf numFmtId="164" fontId="28" fillId="16" borderId="25" xfId="0" applyFont="1" applyFill="1" applyBorder="1" applyAlignment="1" applyProtection="1">
      <alignment horizontal="left"/>
      <protection/>
    </xf>
    <xf numFmtId="164" fontId="22" fillId="16" borderId="26" xfId="0" applyFont="1" applyFill="1" applyBorder="1" applyAlignment="1" applyProtection="1">
      <alignment horizontal="left"/>
      <protection/>
    </xf>
    <xf numFmtId="164" fontId="1" fillId="16" borderId="26" xfId="0" applyFont="1" applyFill="1" applyBorder="1" applyAlignment="1" applyProtection="1">
      <alignment horizontal="center"/>
      <protection/>
    </xf>
    <xf numFmtId="164" fontId="1" fillId="16" borderId="27" xfId="0" applyFont="1" applyFill="1" applyBorder="1" applyAlignment="1" applyProtection="1">
      <alignment/>
      <protection/>
    </xf>
    <xf numFmtId="164" fontId="28" fillId="16" borderId="23" xfId="0" applyFont="1" applyFill="1" applyBorder="1" applyAlignment="1" applyProtection="1">
      <alignment horizontal="left"/>
      <protection/>
    </xf>
    <xf numFmtId="164" fontId="22" fillId="16" borderId="24" xfId="0" applyFont="1" applyFill="1" applyBorder="1" applyAlignment="1" applyProtection="1">
      <alignment horizontal="left"/>
      <protection/>
    </xf>
    <xf numFmtId="164" fontId="1" fillId="16" borderId="24" xfId="0" applyFont="1" applyFill="1" applyBorder="1" applyAlignment="1" applyProtection="1">
      <alignment horizontal="center"/>
      <protection/>
    </xf>
    <xf numFmtId="164" fontId="1" fillId="16" borderId="28" xfId="0" applyFont="1" applyFill="1" applyBorder="1" applyAlignment="1" applyProtection="1">
      <alignment/>
      <protection/>
    </xf>
    <xf numFmtId="164" fontId="28" fillId="0" borderId="0" xfId="0" applyFont="1" applyFill="1" applyBorder="1" applyAlignment="1" applyProtection="1">
      <alignment horizontal="center"/>
      <protection/>
    </xf>
    <xf numFmtId="164" fontId="28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Fill="1" applyBorder="1" applyAlignment="1" applyProtection="1">
      <alignment horizontal="center"/>
      <protection/>
    </xf>
    <xf numFmtId="164" fontId="29" fillId="0" borderId="0" xfId="0" applyFont="1" applyFill="1" applyBorder="1" applyAlignment="1" applyProtection="1">
      <alignment horizontal="center"/>
      <protection/>
    </xf>
    <xf numFmtId="164" fontId="30" fillId="0" borderId="0" xfId="0" applyFont="1" applyBorder="1" applyAlignment="1" applyProtection="1">
      <alignment horizontal="center"/>
      <protection/>
    </xf>
    <xf numFmtId="164" fontId="29" fillId="0" borderId="0" xfId="0" applyFont="1" applyAlignment="1" applyProtection="1">
      <alignment horizontal="center"/>
      <protection/>
    </xf>
    <xf numFmtId="164" fontId="29" fillId="0" borderId="0" xfId="0" applyFont="1" applyAlignment="1" applyProtection="1">
      <alignment horizontal="left"/>
      <protection/>
    </xf>
    <xf numFmtId="164" fontId="29" fillId="0" borderId="0" xfId="0" applyFont="1" applyAlignment="1" applyProtection="1">
      <alignment/>
      <protection/>
    </xf>
    <xf numFmtId="164" fontId="28" fillId="16" borderId="29" xfId="0" applyFont="1" applyFill="1" applyBorder="1" applyAlignment="1" applyProtection="1">
      <alignment horizontal="center"/>
      <protection/>
    </xf>
    <xf numFmtId="164" fontId="28" fillId="16" borderId="30" xfId="0" applyFont="1" applyFill="1" applyBorder="1" applyAlignment="1" applyProtection="1">
      <alignment horizontal="left"/>
      <protection/>
    </xf>
    <xf numFmtId="164" fontId="28" fillId="16" borderId="30" xfId="0" applyFont="1" applyFill="1" applyBorder="1" applyAlignment="1" applyProtection="1">
      <alignment horizontal="center"/>
      <protection/>
    </xf>
    <xf numFmtId="168" fontId="29" fillId="6" borderId="21" xfId="0" applyNumberFormat="1" applyFont="1" applyFill="1" applyBorder="1" applyAlignment="1" applyProtection="1">
      <alignment horizontal="center"/>
      <protection/>
    </xf>
    <xf numFmtId="168" fontId="29" fillId="6" borderId="21" xfId="0" applyNumberFormat="1" applyFont="1" applyFill="1" applyBorder="1" applyAlignment="1" applyProtection="1">
      <alignment horizontal="left"/>
      <protection/>
    </xf>
    <xf numFmtId="170" fontId="29" fillId="6" borderId="21" xfId="0" applyNumberFormat="1" applyFont="1" applyFill="1" applyBorder="1" applyAlignment="1" applyProtection="1">
      <alignment/>
      <protection/>
    </xf>
    <xf numFmtId="167" fontId="31" fillId="6" borderId="21" xfId="15" applyNumberFormat="1" applyFont="1" applyFill="1" applyBorder="1" applyAlignment="1" applyProtection="1">
      <alignment horizontal="center"/>
      <protection/>
    </xf>
    <xf numFmtId="171" fontId="29" fillId="6" borderId="21" xfId="15" applyNumberFormat="1" applyFont="1" applyFill="1" applyBorder="1" applyAlignment="1" applyProtection="1">
      <alignment/>
      <protection/>
    </xf>
    <xf numFmtId="168" fontId="32" fillId="0" borderId="18" xfId="0" applyNumberFormat="1" applyFont="1" applyBorder="1" applyAlignment="1" applyProtection="1">
      <alignment horizontal="center"/>
      <protection/>
    </xf>
    <xf numFmtId="164" fontId="32" fillId="0" borderId="18" xfId="0" applyFont="1" applyBorder="1" applyAlignment="1" applyProtection="1">
      <alignment horizontal="left"/>
      <protection/>
    </xf>
    <xf numFmtId="170" fontId="32" fillId="0" borderId="18" xfId="0" applyNumberFormat="1" applyFont="1" applyBorder="1" applyAlignment="1" applyProtection="1">
      <alignment/>
      <protection/>
    </xf>
    <xf numFmtId="167" fontId="31" fillId="0" borderId="18" xfId="15" applyNumberFormat="1" applyFont="1" applyFill="1" applyBorder="1" applyAlignment="1" applyProtection="1">
      <alignment horizontal="center"/>
      <protection/>
    </xf>
    <xf numFmtId="167" fontId="32" fillId="0" borderId="18" xfId="15" applyNumberFormat="1" applyFont="1" applyFill="1" applyBorder="1" applyAlignment="1" applyProtection="1">
      <alignment horizontal="right"/>
      <protection locked="0"/>
    </xf>
    <xf numFmtId="167" fontId="32" fillId="0" borderId="18" xfId="15" applyNumberFormat="1" applyFont="1" applyFill="1" applyBorder="1" applyAlignment="1" applyProtection="1">
      <alignment horizontal="right"/>
      <protection/>
    </xf>
    <xf numFmtId="168" fontId="32" fillId="0" borderId="18" xfId="0" applyNumberFormat="1" applyFont="1" applyFill="1" applyBorder="1" applyAlignment="1" applyProtection="1">
      <alignment horizontal="center"/>
      <protection/>
    </xf>
    <xf numFmtId="170" fontId="32" fillId="0" borderId="18" xfId="0" applyNumberFormat="1" applyFont="1" applyFill="1" applyBorder="1" applyAlignment="1" applyProtection="1">
      <alignment/>
      <protection/>
    </xf>
    <xf numFmtId="164" fontId="29" fillId="16" borderId="30" xfId="0" applyFont="1" applyFill="1" applyBorder="1" applyAlignment="1" applyProtection="1">
      <alignment horizontal="center"/>
      <protection/>
    </xf>
    <xf numFmtId="170" fontId="28" fillId="16" borderId="30" xfId="15" applyNumberFormat="1" applyFont="1" applyFill="1" applyBorder="1" applyAlignment="1" applyProtection="1">
      <alignment/>
      <protection/>
    </xf>
    <xf numFmtId="164" fontId="33" fillId="0" borderId="0" xfId="0" applyFont="1" applyFill="1" applyBorder="1" applyAlignment="1" applyProtection="1">
      <alignment horizontal="left"/>
      <protection locked="0"/>
    </xf>
    <xf numFmtId="164" fontId="29" fillId="0" borderId="0" xfId="0" applyFont="1" applyAlignment="1">
      <alignment/>
    </xf>
    <xf numFmtId="164" fontId="29" fillId="0" borderId="0" xfId="0" applyFont="1" applyFill="1" applyBorder="1" applyAlignment="1">
      <alignment horizontal="center"/>
    </xf>
    <xf numFmtId="164" fontId="28" fillId="0" borderId="31" xfId="0" applyFont="1" applyBorder="1" applyAlignment="1" applyProtection="1">
      <alignment horizontal="left"/>
      <protection/>
    </xf>
    <xf numFmtId="164" fontId="28" fillId="0" borderId="32" xfId="0" applyFont="1" applyBorder="1" applyAlignment="1" applyProtection="1">
      <alignment horizontal="left"/>
      <protection/>
    </xf>
    <xf numFmtId="170" fontId="28" fillId="0" borderId="33" xfId="0" applyNumberFormat="1" applyFont="1" applyBorder="1" applyAlignment="1" applyProtection="1">
      <alignment horizontal="right"/>
      <protection/>
    </xf>
    <xf numFmtId="164" fontId="29" fillId="0" borderId="0" xfId="0" applyFont="1" applyFill="1" applyBorder="1" applyAlignment="1" applyProtection="1">
      <alignment horizontal="left"/>
      <protection locked="0"/>
    </xf>
    <xf numFmtId="165" fontId="29" fillId="0" borderId="0" xfId="15" applyFont="1" applyFill="1" applyBorder="1" applyAlignment="1" applyProtection="1">
      <alignment/>
      <protection/>
    </xf>
    <xf numFmtId="164" fontId="29" fillId="0" borderId="0" xfId="0" applyFont="1" applyFill="1" applyBorder="1" applyAlignment="1">
      <alignment horizontal="left"/>
    </xf>
    <xf numFmtId="165" fontId="29" fillId="0" borderId="0" xfId="0" applyNumberFormat="1" applyFont="1" applyAlignment="1">
      <alignment horizontal="right"/>
    </xf>
    <xf numFmtId="164" fontId="34" fillId="0" borderId="0" xfId="0" applyFont="1" applyBorder="1" applyAlignment="1">
      <alignment horizontal="center"/>
    </xf>
    <xf numFmtId="164" fontId="35" fillId="0" borderId="0" xfId="0" applyFont="1" applyAlignment="1">
      <alignment/>
    </xf>
    <xf numFmtId="164" fontId="36" fillId="0" borderId="0" xfId="0" applyFont="1" applyBorder="1" applyAlignment="1">
      <alignment horizontal="center"/>
    </xf>
    <xf numFmtId="164" fontId="35" fillId="0" borderId="0" xfId="0" applyFont="1" applyBorder="1" applyAlignment="1">
      <alignment horizontal="justify"/>
    </xf>
    <xf numFmtId="164" fontId="30" fillId="0" borderId="0" xfId="0" applyFont="1" applyBorder="1" applyAlignment="1">
      <alignment horizontal="center" wrapText="1"/>
    </xf>
    <xf numFmtId="164" fontId="37" fillId="0" borderId="0" xfId="0" applyFont="1" applyAlignment="1">
      <alignment/>
    </xf>
    <xf numFmtId="164" fontId="30" fillId="0" borderId="0" xfId="0" applyFont="1" applyAlignment="1">
      <alignment horizontal="center" wrapText="1"/>
    </xf>
    <xf numFmtId="164" fontId="20" fillId="0" borderId="30" xfId="0" applyFont="1" applyBorder="1" applyAlignment="1">
      <alignment horizontal="center" vertical="top" wrapText="1"/>
    </xf>
    <xf numFmtId="164" fontId="20" fillId="0" borderId="34" xfId="0" applyFont="1" applyBorder="1" applyAlignment="1">
      <alignment horizontal="center" vertical="top" wrapText="1"/>
    </xf>
    <xf numFmtId="164" fontId="38" fillId="0" borderId="28" xfId="0" applyFont="1" applyBorder="1" applyAlignment="1">
      <alignment horizontal="center" vertical="top" wrapText="1"/>
    </xf>
    <xf numFmtId="164" fontId="38" fillId="0" borderId="34" xfId="0" applyFont="1" applyBorder="1" applyAlignment="1">
      <alignment vertical="top" wrapText="1"/>
    </xf>
    <xf numFmtId="169" fontId="38" fillId="0" borderId="28" xfId="0" applyNumberFormat="1" applyFont="1" applyBorder="1" applyAlignment="1">
      <alignment horizontal="center" vertical="top" wrapText="1"/>
    </xf>
    <xf numFmtId="164" fontId="39" fillId="0" borderId="0" xfId="0" applyFont="1" applyAlignment="1">
      <alignment/>
    </xf>
    <xf numFmtId="164" fontId="40" fillId="0" borderId="35" xfId="0" applyFont="1" applyBorder="1" applyAlignment="1">
      <alignment horizontal="left" vertical="top" wrapText="1"/>
    </xf>
    <xf numFmtId="164" fontId="37" fillId="16" borderId="18" xfId="0" applyFont="1" applyFill="1" applyBorder="1" applyAlignment="1">
      <alignment horizontal="center" vertical="center" wrapText="1"/>
    </xf>
    <xf numFmtId="164" fontId="37" fillId="16" borderId="18" xfId="0" applyFont="1" applyFill="1" applyBorder="1" applyAlignment="1">
      <alignment horizontal="center" wrapText="1"/>
    </xf>
    <xf numFmtId="164" fontId="39" fillId="0" borderId="0" xfId="0" applyFont="1" applyBorder="1" applyAlignment="1">
      <alignment/>
    </xf>
    <xf numFmtId="164" fontId="39" fillId="0" borderId="36" xfId="0" applyFont="1" applyBorder="1" applyAlignment="1">
      <alignment wrapText="1"/>
    </xf>
    <xf numFmtId="169" fontId="39" fillId="0" borderId="37" xfId="0" applyNumberFormat="1" applyFont="1" applyBorder="1" applyAlignment="1">
      <alignment wrapText="1"/>
    </xf>
    <xf numFmtId="169" fontId="39" fillId="25" borderId="37" xfId="0" applyNumberFormat="1" applyFont="1" applyFill="1" applyBorder="1" applyAlignment="1">
      <alignment wrapText="1"/>
    </xf>
    <xf numFmtId="169" fontId="39" fillId="0" borderId="36" xfId="0" applyNumberFormat="1" applyFont="1" applyBorder="1" applyAlignment="1">
      <alignment wrapText="1"/>
    </xf>
    <xf numFmtId="169" fontId="39" fillId="25" borderId="36" xfId="0" applyNumberFormat="1" applyFont="1" applyFill="1" applyBorder="1" applyAlignment="1">
      <alignment wrapText="1"/>
    </xf>
    <xf numFmtId="164" fontId="37" fillId="0" borderId="36" xfId="0" applyFont="1" applyBorder="1" applyAlignment="1">
      <alignment wrapText="1"/>
    </xf>
    <xf numFmtId="169" fontId="37" fillId="0" borderId="36" xfId="0" applyNumberFormat="1" applyFont="1" applyBorder="1" applyAlignment="1">
      <alignment wrapText="1"/>
    </xf>
    <xf numFmtId="164" fontId="37" fillId="0" borderId="38" xfId="0" applyFont="1" applyBorder="1" applyAlignment="1">
      <alignment wrapText="1"/>
    </xf>
    <xf numFmtId="169" fontId="37" fillId="0" borderId="38" xfId="0" applyNumberFormat="1" applyFont="1" applyBorder="1" applyAlignment="1">
      <alignment wrapText="1"/>
    </xf>
    <xf numFmtId="169" fontId="36" fillId="0" borderId="38" xfId="0" applyNumberFormat="1" applyFont="1" applyBorder="1" applyAlignment="1">
      <alignment wrapText="1"/>
    </xf>
    <xf numFmtId="164" fontId="39" fillId="0" borderId="0" xfId="0" applyFont="1" applyFill="1" applyBorder="1" applyAlignment="1">
      <alignment horizontal="left" wrapText="1"/>
    </xf>
    <xf numFmtId="164" fontId="39" fillId="0" borderId="0" xfId="0" applyFont="1" applyAlignment="1">
      <alignment horizontal="justify"/>
    </xf>
    <xf numFmtId="164" fontId="39" fillId="0" borderId="0" xfId="0" applyFont="1" applyBorder="1" applyAlignment="1">
      <alignment horizontal="left"/>
    </xf>
    <xf numFmtId="164" fontId="39" fillId="0" borderId="0" xfId="0" applyFont="1" applyAlignment="1">
      <alignment horizontal="left"/>
    </xf>
    <xf numFmtId="164" fontId="42" fillId="25" borderId="0" xfId="0" applyFont="1" applyFill="1" applyAlignment="1">
      <alignment/>
    </xf>
    <xf numFmtId="164" fontId="1" fillId="0" borderId="0" xfId="0" applyFont="1" applyAlignment="1">
      <alignment/>
    </xf>
    <xf numFmtId="164" fontId="42" fillId="25" borderId="0" xfId="0" applyFont="1" applyFill="1" applyAlignment="1">
      <alignment/>
    </xf>
    <xf numFmtId="164" fontId="42" fillId="25" borderId="0" xfId="0" applyFont="1" applyFill="1" applyAlignment="1">
      <alignment wrapText="1"/>
    </xf>
    <xf numFmtId="164" fontId="38" fillId="0" borderId="0" xfId="0" applyFont="1" applyBorder="1" applyAlignment="1">
      <alignment horizontal="left" wrapText="1"/>
    </xf>
    <xf numFmtId="164" fontId="38" fillId="0" borderId="0" xfId="0" applyFont="1" applyAlignment="1">
      <alignment horizontal="justify"/>
    </xf>
    <xf numFmtId="167" fontId="38" fillId="0" borderId="28" xfId="0" applyNumberFormat="1" applyFont="1" applyBorder="1" applyAlignment="1">
      <alignment horizontal="center" vertical="top" wrapText="1"/>
    </xf>
    <xf numFmtId="164" fontId="43" fillId="0" borderId="26" xfId="0" applyFont="1" applyBorder="1" applyAlignment="1">
      <alignment horizontal="left" wrapText="1"/>
    </xf>
    <xf numFmtId="164" fontId="43" fillId="0" borderId="0" xfId="0" applyFont="1" applyAlignment="1">
      <alignment horizontal="left" wrapText="1"/>
    </xf>
    <xf numFmtId="164" fontId="38" fillId="0" borderId="0" xfId="0" applyFont="1" applyAlignment="1">
      <alignment horizontal="left" wrapText="1"/>
    </xf>
    <xf numFmtId="164" fontId="43" fillId="0" borderId="0" xfId="0" applyFont="1" applyBorder="1" applyAlignment="1">
      <alignment horizontal="left" wrapText="1"/>
    </xf>
    <xf numFmtId="164" fontId="20" fillId="25" borderId="39" xfId="0" applyFont="1" applyFill="1" applyBorder="1" applyAlignment="1">
      <alignment wrapText="1"/>
    </xf>
    <xf numFmtId="169" fontId="37" fillId="0" borderId="40" xfId="0" applyNumberFormat="1" applyFont="1" applyBorder="1" applyAlignment="1">
      <alignment wrapText="1"/>
    </xf>
    <xf numFmtId="169" fontId="37" fillId="0" borderId="41" xfId="0" applyNumberFormat="1" applyFont="1" applyBorder="1" applyAlignment="1">
      <alignment wrapText="1"/>
    </xf>
    <xf numFmtId="164" fontId="30" fillId="0" borderId="42" xfId="0" applyFont="1" applyBorder="1" applyAlignment="1">
      <alignment/>
    </xf>
    <xf numFmtId="169" fontId="46" fillId="0" borderId="43" xfId="0" applyNumberFormat="1" applyFont="1" applyBorder="1" applyAlignment="1">
      <alignment/>
    </xf>
    <xf numFmtId="169" fontId="21" fillId="0" borderId="44" xfId="0" applyNumberFormat="1" applyFont="1" applyBorder="1" applyAlignment="1">
      <alignment/>
    </xf>
    <xf numFmtId="164" fontId="46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5" fontId="49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29" fillId="0" borderId="20" xfId="0" applyFont="1" applyBorder="1" applyAlignment="1">
      <alignment horizontal="right" vertical="center"/>
    </xf>
    <xf numFmtId="164" fontId="50" fillId="0" borderId="45" xfId="0" applyFont="1" applyBorder="1" applyAlignment="1">
      <alignment horizontal="center" vertical="center"/>
    </xf>
    <xf numFmtId="164" fontId="18" fillId="0" borderId="21" xfId="0" applyFont="1" applyBorder="1" applyAlignment="1">
      <alignment horizontal="left" vertical="center"/>
    </xf>
    <xf numFmtId="164" fontId="51" fillId="0" borderId="0" xfId="0" applyFont="1" applyAlignment="1">
      <alignment/>
    </xf>
    <xf numFmtId="164" fontId="20" fillId="0" borderId="0" xfId="0" applyFont="1" applyAlignment="1">
      <alignment horizontal="center" vertical="center"/>
    </xf>
    <xf numFmtId="164" fontId="18" fillId="0" borderId="46" xfId="0" applyFont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18" fillId="0" borderId="46" xfId="0" applyFont="1" applyBorder="1" applyAlignment="1">
      <alignment horizontal="left" vertical="center"/>
    </xf>
    <xf numFmtId="164" fontId="18" fillId="0" borderId="0" xfId="0" applyFont="1" applyBorder="1" applyAlignment="1">
      <alignment horizontal="left" vertical="center"/>
    </xf>
    <xf numFmtId="164" fontId="18" fillId="0" borderId="0" xfId="0" applyFont="1" applyAlignment="1">
      <alignment vertical="center"/>
    </xf>
    <xf numFmtId="164" fontId="52" fillId="0" borderId="0" xfId="0" applyFont="1" applyBorder="1" applyAlignment="1">
      <alignment horizontal="center" vertical="center"/>
    </xf>
    <xf numFmtId="164" fontId="18" fillId="0" borderId="0" xfId="0" applyFont="1" applyFill="1" applyBorder="1" applyAlignment="1">
      <alignment horizontal="left" vertical="center"/>
    </xf>
    <xf numFmtId="164" fontId="0" fillId="0" borderId="45" xfId="0" applyBorder="1" applyAlignment="1">
      <alignment horizontal="center" vertical="center"/>
    </xf>
    <xf numFmtId="164" fontId="52" fillId="19" borderId="21" xfId="0" applyFont="1" applyFill="1" applyBorder="1" applyAlignment="1" applyProtection="1">
      <alignment horizontal="left" vertical="center"/>
      <protection locked="0"/>
    </xf>
    <xf numFmtId="164" fontId="52" fillId="19" borderId="47" xfId="0" applyFont="1" applyFill="1" applyBorder="1" applyAlignment="1" applyProtection="1">
      <alignment horizontal="left" vertical="center"/>
      <protection locked="0"/>
    </xf>
    <xf numFmtId="164" fontId="52" fillId="19" borderId="48" xfId="0" applyFont="1" applyFill="1" applyBorder="1" applyAlignment="1" applyProtection="1">
      <alignment horizontal="left" vertical="center"/>
      <protection/>
    </xf>
    <xf numFmtId="164" fontId="52" fillId="0" borderId="0" xfId="0" applyFont="1" applyFill="1" applyBorder="1" applyAlignment="1" applyProtection="1">
      <alignment horizontal="left" vertical="center"/>
      <protection locked="0"/>
    </xf>
    <xf numFmtId="172" fontId="21" fillId="19" borderId="21" xfId="0" applyNumberFormat="1" applyFont="1" applyFill="1" applyBorder="1" applyAlignment="1" applyProtection="1">
      <alignment horizontal="center" vertical="center"/>
      <protection locked="0"/>
    </xf>
    <xf numFmtId="164" fontId="21" fillId="0" borderId="0" xfId="0" applyFont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64" fontId="0" fillId="0" borderId="46" xfId="0" applyFont="1" applyBorder="1" applyAlignment="1">
      <alignment vertical="center"/>
    </xf>
    <xf numFmtId="164" fontId="18" fillId="0" borderId="0" xfId="0" applyFont="1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21" fillId="18" borderId="18" xfId="0" applyFont="1" applyFill="1" applyBorder="1" applyAlignment="1" applyProtection="1">
      <alignment horizontal="center" vertical="center"/>
      <protection locked="0"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21" fillId="0" borderId="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vertical="center"/>
      <protection/>
    </xf>
    <xf numFmtId="164" fontId="52" fillId="19" borderId="20" xfId="0" applyFont="1" applyFill="1" applyBorder="1" applyAlignment="1" applyProtection="1">
      <alignment horizontal="left" vertical="center"/>
      <protection locked="0"/>
    </xf>
    <xf numFmtId="164" fontId="0" fillId="0" borderId="47" xfId="0" applyBorder="1" applyAlignment="1">
      <alignment vertical="center"/>
    </xf>
    <xf numFmtId="164" fontId="0" fillId="0" borderId="48" xfId="0" applyBorder="1" applyAlignment="1">
      <alignment vertical="center"/>
    </xf>
    <xf numFmtId="164" fontId="52" fillId="0" borderId="48" xfId="0" applyFont="1" applyFill="1" applyBorder="1" applyAlignment="1">
      <alignment horizontal="left" vertical="center"/>
    </xf>
    <xf numFmtId="164" fontId="0" fillId="0" borderId="49" xfId="0" applyBorder="1" applyAlignment="1">
      <alignment vertical="center"/>
    </xf>
    <xf numFmtId="164" fontId="18" fillId="0" borderId="0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center" vertical="center"/>
    </xf>
    <xf numFmtId="164" fontId="52" fillId="2" borderId="18" xfId="0" applyFont="1" applyFill="1" applyBorder="1" applyAlignment="1">
      <alignment horizontal="center" vertical="center"/>
    </xf>
    <xf numFmtId="164" fontId="18" fillId="2" borderId="21" xfId="0" applyFont="1" applyFill="1" applyBorder="1" applyAlignment="1">
      <alignment horizontal="center" vertical="center"/>
    </xf>
    <xf numFmtId="164" fontId="18" fillId="16" borderId="50" xfId="0" applyFont="1" applyFill="1" applyBorder="1" applyAlignment="1">
      <alignment horizontal="left" vertical="center"/>
    </xf>
    <xf numFmtId="164" fontId="18" fillId="16" borderId="51" xfId="0" applyFont="1" applyFill="1" applyBorder="1" applyAlignment="1">
      <alignment horizontal="left" vertical="center"/>
    </xf>
    <xf numFmtId="164" fontId="52" fillId="4" borderId="18" xfId="0" applyFont="1" applyFill="1" applyBorder="1" applyAlignment="1">
      <alignment horizontal="center" vertical="center"/>
    </xf>
    <xf numFmtId="164" fontId="52" fillId="26" borderId="18" xfId="0" applyFont="1" applyFill="1" applyBorder="1" applyAlignment="1">
      <alignment horizontal="center" vertical="center"/>
    </xf>
    <xf numFmtId="164" fontId="52" fillId="2" borderId="18" xfId="0" applyFont="1" applyFill="1" applyBorder="1" applyAlignment="1">
      <alignment horizontal="center" vertical="center" wrapText="1"/>
    </xf>
    <xf numFmtId="164" fontId="29" fillId="0" borderId="19" xfId="0" applyFont="1" applyFill="1" applyBorder="1" applyAlignment="1">
      <alignment horizontal="center" vertical="center"/>
    </xf>
    <xf numFmtId="164" fontId="18" fillId="4" borderId="21" xfId="0" applyFont="1" applyFill="1" applyBorder="1" applyAlignment="1">
      <alignment horizontal="center" vertical="center"/>
    </xf>
    <xf numFmtId="164" fontId="29" fillId="4" borderId="21" xfId="0" applyFont="1" applyFill="1" applyBorder="1" applyAlignment="1">
      <alignment horizontal="center" vertical="center"/>
    </xf>
    <xf numFmtId="164" fontId="29" fillId="26" borderId="18" xfId="0" applyFont="1" applyFill="1" applyBorder="1" applyAlignment="1">
      <alignment horizontal="left" vertical="center"/>
    </xf>
    <xf numFmtId="164" fontId="32" fillId="26" borderId="18" xfId="0" applyFont="1" applyFill="1" applyBorder="1" applyAlignment="1">
      <alignment horizontal="center" vertical="center"/>
    </xf>
    <xf numFmtId="164" fontId="18" fillId="26" borderId="18" xfId="0" applyFont="1" applyFill="1" applyBorder="1" applyAlignment="1">
      <alignment horizontal="center" vertical="center"/>
    </xf>
    <xf numFmtId="164" fontId="18" fillId="26" borderId="18" xfId="0" applyFont="1" applyFill="1" applyBorder="1" applyAlignment="1">
      <alignment horizontal="left" vertical="center"/>
    </xf>
    <xf numFmtId="164" fontId="18" fillId="2" borderId="18" xfId="0" applyFont="1" applyFill="1" applyBorder="1" applyAlignment="1">
      <alignment horizontal="center" vertical="center"/>
    </xf>
    <xf numFmtId="164" fontId="29" fillId="0" borderId="21" xfId="0" applyFont="1" applyFill="1" applyBorder="1" applyAlignment="1">
      <alignment horizontal="center" vertical="center"/>
    </xf>
    <xf numFmtId="164" fontId="18" fillId="19" borderId="18" xfId="0" applyFont="1" applyFill="1" applyBorder="1" applyAlignment="1" applyProtection="1">
      <alignment horizontal="center" vertical="center"/>
      <protection locked="0"/>
    </xf>
    <xf numFmtId="164" fontId="18" fillId="19" borderId="52" xfId="0" applyFont="1" applyFill="1" applyBorder="1" applyAlignment="1" applyProtection="1">
      <alignment horizontal="left" vertical="center"/>
      <protection locked="0"/>
    </xf>
    <xf numFmtId="164" fontId="18" fillId="19" borderId="53" xfId="0" applyFont="1" applyFill="1" applyBorder="1" applyAlignment="1" applyProtection="1">
      <alignment horizontal="left" vertical="center"/>
      <protection/>
    </xf>
    <xf numFmtId="164" fontId="18" fillId="19" borderId="54" xfId="0" applyFont="1" applyFill="1" applyBorder="1" applyAlignment="1" applyProtection="1">
      <alignment horizontal="left" vertical="center"/>
      <protection/>
    </xf>
    <xf numFmtId="164" fontId="18" fillId="19" borderId="55" xfId="0" applyFont="1" applyFill="1" applyBorder="1" applyAlignment="1" applyProtection="1">
      <alignment horizontal="center" vertical="center"/>
      <protection locked="0"/>
    </xf>
    <xf numFmtId="164" fontId="18" fillId="19" borderId="50" xfId="0" applyFont="1" applyFill="1" applyBorder="1" applyAlignment="1" applyProtection="1">
      <alignment horizontal="left" vertical="center"/>
      <protection locked="0"/>
    </xf>
    <xf numFmtId="164" fontId="18" fillId="19" borderId="54" xfId="0" applyFont="1" applyFill="1" applyBorder="1" applyAlignment="1" applyProtection="1">
      <alignment horizontal="left" vertical="center"/>
      <protection locked="0"/>
    </xf>
    <xf numFmtId="165" fontId="18" fillId="4" borderId="18" xfId="15" applyFont="1" applyFill="1" applyBorder="1" applyAlignment="1" applyProtection="1">
      <alignment horizontal="right" vertical="center"/>
      <protection/>
    </xf>
    <xf numFmtId="165" fontId="53" fillId="4" borderId="18" xfId="15" applyFont="1" applyFill="1" applyBorder="1" applyAlignment="1" applyProtection="1">
      <alignment horizontal="right" vertical="center"/>
      <protection locked="0"/>
    </xf>
    <xf numFmtId="164" fontId="53" fillId="4" borderId="18" xfId="0" applyFont="1" applyFill="1" applyBorder="1" applyAlignment="1" applyProtection="1">
      <alignment horizontal="right" vertical="center"/>
      <protection locked="0"/>
    </xf>
    <xf numFmtId="167" fontId="18" fillId="19" borderId="18" xfId="19" applyNumberFormat="1" applyFont="1" applyFill="1" applyBorder="1" applyAlignment="1" applyProtection="1">
      <alignment horizontal="center" vertical="center"/>
      <protection locked="0"/>
    </xf>
    <xf numFmtId="164" fontId="18" fillId="4" borderId="18" xfId="0" applyFont="1" applyFill="1" applyBorder="1" applyAlignment="1" applyProtection="1">
      <alignment horizontal="right" vertical="center"/>
      <protection/>
    </xf>
    <xf numFmtId="165" fontId="18" fillId="19" borderId="18" xfId="15" applyFont="1" applyFill="1" applyBorder="1" applyAlignment="1" applyProtection="1">
      <alignment horizontal="right" vertical="center"/>
      <protection locked="0"/>
    </xf>
    <xf numFmtId="167" fontId="18" fillId="4" borderId="18" xfId="19" applyNumberFormat="1" applyFont="1" applyFill="1" applyBorder="1" applyAlignment="1" applyProtection="1">
      <alignment horizontal="center" vertical="center"/>
      <protection/>
    </xf>
    <xf numFmtId="165" fontId="18" fillId="4" borderId="18" xfId="15" applyFont="1" applyFill="1" applyBorder="1" applyAlignment="1" applyProtection="1">
      <alignment horizontal="center" vertical="center"/>
      <protection/>
    </xf>
    <xf numFmtId="167" fontId="18" fillId="0" borderId="18" xfId="19" applyNumberFormat="1" applyFont="1" applyFill="1" applyBorder="1" applyAlignment="1" applyProtection="1">
      <alignment horizontal="center" vertical="center"/>
      <protection/>
    </xf>
    <xf numFmtId="171" fontId="18" fillId="19" borderId="18" xfId="0" applyNumberFormat="1" applyFont="1" applyFill="1" applyBorder="1" applyAlignment="1" applyProtection="1">
      <alignment horizontal="center" vertical="center"/>
      <protection locked="0"/>
    </xf>
    <xf numFmtId="164" fontId="18" fillId="27" borderId="18" xfId="0" applyFont="1" applyFill="1" applyBorder="1" applyAlignment="1" applyProtection="1">
      <alignment horizontal="center" vertical="center"/>
      <protection locked="0"/>
    </xf>
    <xf numFmtId="164" fontId="54" fillId="0" borderId="0" xfId="0" applyFont="1" applyAlignment="1">
      <alignment vertical="center"/>
    </xf>
    <xf numFmtId="165" fontId="18" fillId="0" borderId="0" xfId="0" applyNumberFormat="1" applyFont="1" applyAlignment="1">
      <alignment vertical="center"/>
    </xf>
    <xf numFmtId="164" fontId="18" fillId="19" borderId="56" xfId="0" applyFont="1" applyFill="1" applyBorder="1" applyAlignment="1" applyProtection="1">
      <alignment horizontal="center" vertical="center"/>
      <protection locked="0"/>
    </xf>
    <xf numFmtId="169" fontId="18" fillId="4" borderId="18" xfId="0" applyNumberFormat="1" applyFont="1" applyFill="1" applyBorder="1" applyAlignment="1" applyProtection="1">
      <alignment horizontal="right" vertical="center"/>
      <protection/>
    </xf>
    <xf numFmtId="171" fontId="18" fillId="4" borderId="18" xfId="0" applyNumberFormat="1" applyFont="1" applyFill="1" applyBorder="1" applyAlignment="1" applyProtection="1">
      <alignment horizontal="right" vertical="center"/>
      <protection/>
    </xf>
    <xf numFmtId="167" fontId="18" fillId="27" borderId="18" xfId="0" applyNumberFormat="1" applyFont="1" applyFill="1" applyBorder="1" applyAlignment="1" applyProtection="1">
      <alignment horizontal="center" vertical="center"/>
      <protection locked="0"/>
    </xf>
    <xf numFmtId="164" fontId="18" fillId="19" borderId="18" xfId="0" applyFont="1" applyFill="1" applyBorder="1" applyAlignment="1" applyProtection="1">
      <alignment horizontal="right" vertical="center"/>
      <protection locked="0"/>
    </xf>
    <xf numFmtId="164" fontId="18" fillId="2" borderId="52" xfId="0" applyFont="1" applyFill="1" applyBorder="1" applyAlignment="1" applyProtection="1">
      <alignment horizontal="center" vertical="center"/>
      <protection/>
    </xf>
    <xf numFmtId="164" fontId="18" fillId="2" borderId="53" xfId="0" applyFont="1" applyFill="1" applyBorder="1" applyAlignment="1" applyProtection="1">
      <alignment horizontal="center" vertical="center"/>
      <protection/>
    </xf>
    <xf numFmtId="164" fontId="52" fillId="2" borderId="53" xfId="0" applyFont="1" applyFill="1" applyBorder="1" applyAlignment="1" applyProtection="1">
      <alignment horizontal="right" vertical="center"/>
      <protection/>
    </xf>
    <xf numFmtId="164" fontId="52" fillId="2" borderId="57" xfId="0" applyFont="1" applyFill="1" applyBorder="1" applyAlignment="1" applyProtection="1">
      <alignment horizontal="right" vertical="center"/>
      <protection/>
    </xf>
    <xf numFmtId="164" fontId="18" fillId="2" borderId="50" xfId="0" applyFont="1" applyFill="1" applyBorder="1" applyAlignment="1" applyProtection="1">
      <alignment horizontal="right" vertical="center"/>
      <protection/>
    </xf>
    <xf numFmtId="164" fontId="18" fillId="2" borderId="54" xfId="0" applyFont="1" applyFill="1" applyBorder="1" applyAlignment="1" applyProtection="1">
      <alignment horizontal="right" vertical="center"/>
      <protection/>
    </xf>
    <xf numFmtId="165" fontId="53" fillId="4" borderId="18" xfId="15" applyFont="1" applyFill="1" applyBorder="1" applyAlignment="1" applyProtection="1">
      <alignment horizontal="right" vertical="center"/>
      <protection/>
    </xf>
    <xf numFmtId="165" fontId="52" fillId="2" borderId="18" xfId="15" applyFont="1" applyFill="1" applyBorder="1" applyAlignment="1" applyProtection="1">
      <alignment horizontal="right" vertical="center"/>
      <protection/>
    </xf>
    <xf numFmtId="164" fontId="18" fillId="6" borderId="22" xfId="0" applyFont="1" applyFill="1" applyBorder="1" applyAlignment="1" applyProtection="1">
      <alignment horizontal="center" vertical="center"/>
      <protection/>
    </xf>
    <xf numFmtId="164" fontId="0" fillId="0" borderId="0" xfId="0" applyFill="1" applyBorder="1" applyAlignment="1">
      <alignment horizontal="center" vertical="center"/>
    </xf>
    <xf numFmtId="164" fontId="18" fillId="0" borderId="58" xfId="0" applyFont="1" applyFill="1" applyBorder="1" applyAlignment="1" applyProtection="1">
      <alignment vertical="center"/>
      <protection/>
    </xf>
    <xf numFmtId="164" fontId="18" fillId="0" borderId="58" xfId="0" applyFont="1" applyFill="1" applyBorder="1" applyAlignment="1" applyProtection="1">
      <alignment horizontal="right" vertical="center"/>
      <protection/>
    </xf>
    <xf numFmtId="165" fontId="55" fillId="0" borderId="58" xfId="0" applyNumberFormat="1" applyFont="1" applyFill="1" applyBorder="1" applyAlignment="1" applyProtection="1">
      <alignment vertical="center"/>
      <protection/>
    </xf>
    <xf numFmtId="165" fontId="54" fillId="0" borderId="58" xfId="15" applyFont="1" applyFill="1" applyBorder="1" applyAlignment="1" applyProtection="1">
      <alignment horizontal="right" vertical="center"/>
      <protection/>
    </xf>
    <xf numFmtId="164" fontId="18" fillId="0" borderId="0" xfId="0" applyFont="1" applyFill="1" applyBorder="1" applyAlignment="1">
      <alignment horizontal="right" vertical="center"/>
    </xf>
    <xf numFmtId="165" fontId="55" fillId="0" borderId="0" xfId="0" applyNumberFormat="1" applyFont="1" applyFill="1" applyBorder="1" applyAlignment="1">
      <alignment vertical="center"/>
    </xf>
    <xf numFmtId="165" fontId="54" fillId="0" borderId="0" xfId="15" applyFont="1" applyFill="1" applyBorder="1" applyAlignment="1" applyProtection="1">
      <alignment horizontal="right" vertical="center"/>
      <protection/>
    </xf>
    <xf numFmtId="164" fontId="18" fillId="6" borderId="19" xfId="0" applyFont="1" applyFill="1" applyBorder="1" applyAlignment="1">
      <alignment horizontal="center" vertical="center"/>
    </xf>
    <xf numFmtId="164" fontId="18" fillId="0" borderId="0" xfId="0" applyFont="1" applyFill="1" applyAlignment="1">
      <alignment vertical="center"/>
    </xf>
    <xf numFmtId="164" fontId="18" fillId="0" borderId="0" xfId="0" applyFont="1" applyAlignment="1">
      <alignment horizontal="left" vertical="center"/>
    </xf>
    <xf numFmtId="164" fontId="54" fillId="0" borderId="0" xfId="0" applyFont="1" applyFill="1" applyBorder="1" applyAlignment="1">
      <alignment vertical="center"/>
    </xf>
    <xf numFmtId="164" fontId="18" fillId="6" borderId="21" xfId="0" applyFont="1" applyFill="1" applyBorder="1" applyAlignment="1">
      <alignment horizontal="center" vertical="center"/>
    </xf>
    <xf numFmtId="164" fontId="18" fillId="0" borderId="48" xfId="0" applyFont="1" applyBorder="1" applyAlignment="1">
      <alignment horizontal="left" vertical="center"/>
    </xf>
    <xf numFmtId="165" fontId="1" fillId="0" borderId="0" xfId="0" applyNumberFormat="1" applyFont="1" applyFill="1" applyBorder="1" applyAlignment="1" applyProtection="1">
      <alignment horizontal="left" vertical="center"/>
      <protection/>
    </xf>
    <xf numFmtId="172" fontId="0" fillId="0" borderId="0" xfId="0" applyNumberFormat="1" applyFill="1" applyBorder="1" applyAlignment="1" applyProtection="1">
      <alignment vertical="center"/>
      <protection/>
    </xf>
    <xf numFmtId="164" fontId="0" fillId="0" borderId="0" xfId="0" applyAlignment="1" applyProtection="1">
      <alignment vertical="center"/>
      <protection/>
    </xf>
    <xf numFmtId="164" fontId="52" fillId="0" borderId="0" xfId="0" applyFont="1" applyFill="1" applyBorder="1" applyAlignment="1" applyProtection="1">
      <alignment vertical="center"/>
      <protection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/>
    </xf>
    <xf numFmtId="164" fontId="29" fillId="0" borderId="0" xfId="0" applyFont="1" applyAlignment="1">
      <alignment horizontal="left" vertical="center"/>
    </xf>
    <xf numFmtId="164" fontId="52" fillId="4" borderId="58" xfId="0" applyFont="1" applyFill="1" applyBorder="1" applyAlignment="1">
      <alignment horizontal="left" vertical="center"/>
    </xf>
    <xf numFmtId="164" fontId="18" fillId="19" borderId="0" xfId="0" applyFont="1" applyFill="1" applyAlignment="1" applyProtection="1">
      <alignment horizontal="left" vertical="center"/>
      <protection locked="0"/>
    </xf>
    <xf numFmtId="164" fontId="29" fillId="19" borderId="0" xfId="0" applyFont="1" applyFill="1" applyAlignment="1" applyProtection="1">
      <alignment horizontal="left" vertical="center"/>
      <protection locked="0"/>
    </xf>
    <xf numFmtId="164" fontId="0" fillId="19" borderId="0" xfId="0" applyFill="1" applyAlignment="1">
      <alignment/>
    </xf>
    <xf numFmtId="164" fontId="0" fillId="19" borderId="0" xfId="0" applyFill="1" applyAlignment="1">
      <alignment vertical="center"/>
    </xf>
    <xf numFmtId="164" fontId="29" fillId="19" borderId="0" xfId="0" applyFont="1" applyFill="1" applyAlignment="1">
      <alignment horizontal="right" vertical="center"/>
    </xf>
    <xf numFmtId="166" fontId="21" fillId="6" borderId="10" xfId="0" applyNumberFormat="1" applyFont="1" applyFill="1" applyBorder="1" applyAlignment="1">
      <alignment vertical="center"/>
    </xf>
    <xf numFmtId="174" fontId="21" fillId="6" borderId="59" xfId="0" applyNumberFormat="1" applyFont="1" applyFill="1" applyBorder="1" applyAlignment="1">
      <alignment vertical="center"/>
    </xf>
    <xf numFmtId="174" fontId="21" fillId="6" borderId="60" xfId="0" applyNumberFormat="1" applyFont="1" applyFill="1" applyBorder="1" applyAlignment="1">
      <alignment vertical="center"/>
    </xf>
    <xf numFmtId="164" fontId="21" fillId="6" borderId="60" xfId="0" applyFont="1" applyFill="1" applyBorder="1" applyAlignment="1">
      <alignment vertical="center"/>
    </xf>
    <xf numFmtId="164" fontId="21" fillId="6" borderId="61" xfId="0" applyFont="1" applyFill="1" applyBorder="1" applyAlignment="1">
      <alignment horizontal="right" vertical="center"/>
    </xf>
    <xf numFmtId="164" fontId="21" fillId="6" borderId="11" xfId="0" applyFont="1" applyFill="1" applyBorder="1" applyAlignment="1">
      <alignment horizontal="right" vertical="center"/>
    </xf>
    <xf numFmtId="164" fontId="21" fillId="6" borderId="12" xfId="0" applyFont="1" applyFill="1" applyBorder="1" applyAlignment="1">
      <alignment horizontal="left" vertical="center"/>
    </xf>
    <xf numFmtId="166" fontId="21" fillId="6" borderId="62" xfId="0" applyNumberFormat="1" applyFont="1" applyFill="1" applyBorder="1" applyAlignment="1">
      <alignment vertical="center"/>
    </xf>
    <xf numFmtId="166" fontId="22" fillId="6" borderId="62" xfId="0" applyNumberFormat="1" applyFont="1" applyFill="1" applyBorder="1" applyAlignment="1">
      <alignment vertical="center"/>
    </xf>
    <xf numFmtId="174" fontId="21" fillId="6" borderId="62" xfId="0" applyNumberFormat="1" applyFont="1" applyFill="1" applyBorder="1" applyAlignment="1">
      <alignment vertical="center"/>
    </xf>
    <xf numFmtId="164" fontId="21" fillId="6" borderId="62" xfId="0" applyFont="1" applyFill="1" applyBorder="1" applyAlignment="1">
      <alignment vertical="center"/>
    </xf>
    <xf numFmtId="164" fontId="21" fillId="6" borderId="16" xfId="0" applyFont="1" applyFill="1" applyBorder="1" applyAlignment="1">
      <alignment horizontal="right" vertical="center"/>
    </xf>
    <xf numFmtId="167" fontId="21" fillId="6" borderId="16" xfId="0" applyNumberFormat="1" applyFont="1" applyFill="1" applyBorder="1" applyAlignment="1">
      <alignment horizontal="left" vertical="center"/>
    </xf>
    <xf numFmtId="164" fontId="21" fillId="6" borderId="17" xfId="0" applyFont="1" applyFill="1" applyBorder="1" applyAlignment="1">
      <alignment vertical="center"/>
    </xf>
    <xf numFmtId="165" fontId="21" fillId="0" borderId="0" xfId="15" applyFont="1" applyFill="1" applyBorder="1" applyAlignment="1" applyProtection="1">
      <alignment/>
      <protection/>
    </xf>
    <xf numFmtId="165" fontId="21" fillId="0" borderId="0" xfId="15" applyFont="1" applyFill="1" applyBorder="1" applyAlignment="1" applyProtection="1">
      <alignment horizontal="center"/>
      <protection/>
    </xf>
    <xf numFmtId="165" fontId="23" fillId="0" borderId="0" xfId="15" applyFont="1" applyFill="1" applyBorder="1" applyAlignment="1" applyProtection="1">
      <alignment horizontal="center"/>
      <protection/>
    </xf>
    <xf numFmtId="165" fontId="23" fillId="0" borderId="0" xfId="15" applyFont="1" applyFill="1" applyBorder="1" applyAlignment="1" applyProtection="1">
      <alignment horizontal="center" vertical="center" wrapText="1"/>
      <protection/>
    </xf>
    <xf numFmtId="165" fontId="21" fillId="0" borderId="0" xfId="15" applyFont="1" applyFill="1" applyBorder="1" applyAlignment="1" applyProtection="1">
      <alignment horizontal="center" vertical="center"/>
      <protection/>
    </xf>
    <xf numFmtId="165" fontId="21" fillId="0" borderId="0" xfId="15" applyFont="1" applyFill="1" applyBorder="1" applyAlignment="1" applyProtection="1">
      <alignment horizontal="center" vertical="center" wrapText="1"/>
      <protection/>
    </xf>
    <xf numFmtId="165" fontId="21" fillId="0" borderId="22" xfId="15" applyFont="1" applyFill="1" applyBorder="1" applyAlignment="1" applyProtection="1">
      <alignment horizontal="left" vertical="center"/>
      <protection/>
    </xf>
    <xf numFmtId="165" fontId="21" fillId="0" borderId="22" xfId="15" applyFont="1" applyFill="1" applyBorder="1" applyAlignment="1" applyProtection="1">
      <alignment horizontal="center" vertical="center"/>
      <protection/>
    </xf>
    <xf numFmtId="169" fontId="1" fillId="0" borderId="22" xfId="0" applyNumberFormat="1" applyFont="1" applyFill="1" applyBorder="1" applyAlignment="1">
      <alignment horizontal="center" vertical="center"/>
    </xf>
    <xf numFmtId="165" fontId="1" fillId="0" borderId="0" xfId="15" applyFont="1" applyFill="1" applyBorder="1" applyAlignment="1" applyProtection="1">
      <alignment horizontal="right" vertic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ta" xfId="45"/>
    <cellStyle name="Saída" xfId="46"/>
    <cellStyle name="Texto de Aviso" xfId="47"/>
    <cellStyle name="Texto Explicativo" xfId="48"/>
    <cellStyle name="Total" xfId="49"/>
    <cellStyle name="Título 1" xfId="50"/>
    <cellStyle name="Título 2" xfId="51"/>
    <cellStyle name="Título 3" xfId="52"/>
    <cellStyle name="Título 4" xfId="53"/>
    <cellStyle name="Título 5" xfId="54"/>
    <cellStyle name="Ênfase1" xfId="55"/>
    <cellStyle name="Ênfase2" xfId="56"/>
    <cellStyle name="Ênfase3" xfId="57"/>
    <cellStyle name="Ênfase4" xfId="58"/>
    <cellStyle name="Ênfase5" xfId="59"/>
    <cellStyle name="Ênfase6" xfId="60"/>
  </cellStyles>
  <dxfs count="3">
    <dxf>
      <font>
        <b val="0"/>
        <sz val="11"/>
        <color rgb="FF000000"/>
      </font>
      <fill>
        <patternFill patternType="solid">
          <fgColor rgb="FFC0C0C0"/>
          <bgColor rgb="FFBFBFBF"/>
        </patternFill>
      </fill>
      <border/>
    </dxf>
    <dxf>
      <font>
        <b val="0"/>
        <sz val="11"/>
        <color rgb="FF000000"/>
      </font>
      <fill>
        <patternFill patternType="solid">
          <fgColor rgb="FFFFFFFF"/>
          <bgColor rgb="FFFFFFCC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FBF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47625</xdr:rowOff>
    </xdr:from>
    <xdr:to>
      <xdr:col>1</xdr:col>
      <xdr:colOff>619125</xdr:colOff>
      <xdr:row>4</xdr:row>
      <xdr:rowOff>47625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47625"/>
          <a:ext cx="5524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0</xdr:col>
      <xdr:colOff>714375</xdr:colOff>
      <xdr:row>2</xdr:row>
      <xdr:rowOff>95250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6286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38100</xdr:colOff>
      <xdr:row>0</xdr:row>
      <xdr:rowOff>47625</xdr:rowOff>
    </xdr:from>
    <xdr:to>
      <xdr:col>8</xdr:col>
      <xdr:colOff>666750</xdr:colOff>
      <xdr:row>2</xdr:row>
      <xdr:rowOff>85725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47625"/>
          <a:ext cx="6286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3</xdr:row>
      <xdr:rowOff>9525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26</xdr:row>
      <xdr:rowOff>47625</xdr:rowOff>
    </xdr:from>
    <xdr:to>
      <xdr:col>3</xdr:col>
      <xdr:colOff>1162050</xdr:colOff>
      <xdr:row>29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267325"/>
          <a:ext cx="574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3</xdr:row>
      <xdr:rowOff>9525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1266825</xdr:colOff>
      <xdr:row>0</xdr:row>
      <xdr:rowOff>28575</xdr:rowOff>
    </xdr:from>
    <xdr:to>
      <xdr:col>4</xdr:col>
      <xdr:colOff>2047875</xdr:colOff>
      <xdr:row>3</xdr:row>
      <xdr:rowOff>28575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28575"/>
          <a:ext cx="7810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9525</xdr:colOff>
      <xdr:row>47</xdr:row>
      <xdr:rowOff>114300</xdr:rowOff>
    </xdr:from>
    <xdr:to>
      <xdr:col>14</xdr:col>
      <xdr:colOff>171450</xdr:colOff>
      <xdr:row>48</xdr:row>
      <xdr:rowOff>342900</xdr:rowOff>
    </xdr:to>
    <xdr:sp fLocksText="0">
      <xdr:nvSpPr>
        <xdr:cNvPr id="5" name="Text Box 3"/>
        <xdr:cNvSpPr txBox="1">
          <a:spLocks noChangeArrowheads="1"/>
        </xdr:cNvSpPr>
      </xdr:nvSpPr>
      <xdr:spPr>
        <a:xfrm>
          <a:off x="10086975" y="10163175"/>
          <a:ext cx="3762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 LUIZA G. BERTOLDI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ENGENHEIRA CIVIL
</a:t>
          </a:r>
        </a:p>
      </xdr:txBody>
    </xdr:sp>
    <xdr:clientData/>
  </xdr:twoCellAnchor>
  <xdr:twoCellAnchor>
    <xdr:from>
      <xdr:col>8</xdr:col>
      <xdr:colOff>9525</xdr:colOff>
      <xdr:row>47</xdr:row>
      <xdr:rowOff>114300</xdr:rowOff>
    </xdr:from>
    <xdr:to>
      <xdr:col>14</xdr:col>
      <xdr:colOff>171450</xdr:colOff>
      <xdr:row>48</xdr:row>
      <xdr:rowOff>342900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10086975" y="10163175"/>
          <a:ext cx="3762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 LUIZA G. BERTOLDI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ENGENHEIRA CIVIL
</a:t>
          </a:r>
        </a:p>
      </xdr:txBody>
    </xdr:sp>
    <xdr:clientData/>
  </xdr:twoCellAnchor>
  <xdr:twoCellAnchor>
    <xdr:from>
      <xdr:col>0</xdr:col>
      <xdr:colOff>266700</xdr:colOff>
      <xdr:row>56</xdr:row>
      <xdr:rowOff>0</xdr:rowOff>
    </xdr:from>
    <xdr:to>
      <xdr:col>2</xdr:col>
      <xdr:colOff>800100</xdr:colOff>
      <xdr:row>57</xdr:row>
      <xdr:rowOff>142875</xdr:rowOff>
    </xdr:to>
    <xdr:sp fLocksText="0">
      <xdr:nvSpPr>
        <xdr:cNvPr id="7" name="Text Box 3"/>
        <xdr:cNvSpPr txBox="1">
          <a:spLocks noChangeArrowheads="1"/>
        </xdr:cNvSpPr>
      </xdr:nvSpPr>
      <xdr:spPr>
        <a:xfrm>
          <a:off x="266700" y="12973050"/>
          <a:ext cx="3790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 LUIZA G. BERTOLDI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ENGENHEIRA CIVIL
</a:t>
          </a:r>
        </a:p>
      </xdr:txBody>
    </xdr:sp>
    <xdr:clientData/>
  </xdr:twoCellAnchor>
  <xdr:twoCellAnchor>
    <xdr:from>
      <xdr:col>2</xdr:col>
      <xdr:colOff>161925</xdr:colOff>
      <xdr:row>56</xdr:row>
      <xdr:rowOff>0</xdr:rowOff>
    </xdr:from>
    <xdr:to>
      <xdr:col>4</xdr:col>
      <xdr:colOff>714375</xdr:colOff>
      <xdr:row>57</xdr:row>
      <xdr:rowOff>142875</xdr:rowOff>
    </xdr:to>
    <xdr:sp fLocksText="0">
      <xdr:nvSpPr>
        <xdr:cNvPr id="8" name="Text Box 3"/>
        <xdr:cNvSpPr txBox="1">
          <a:spLocks noChangeArrowheads="1"/>
        </xdr:cNvSpPr>
      </xdr:nvSpPr>
      <xdr:spPr>
        <a:xfrm>
          <a:off x="3419475" y="12973050"/>
          <a:ext cx="3800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SILVIO CESAR GUARNIERI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ARQUITETO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0</xdr:row>
      <xdr:rowOff>19050</xdr:rowOff>
    </xdr:from>
    <xdr:to>
      <xdr:col>12</xdr:col>
      <xdr:colOff>409575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9050"/>
          <a:ext cx="5238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133350</xdr:colOff>
      <xdr:row>1</xdr:row>
      <xdr:rowOff>209550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view="pageBreakPreview" zoomScaleNormal="120" zoomScaleSheetLayoutView="100" workbookViewId="0" topLeftCell="A61">
      <selection activeCell="G84" sqref="G84"/>
    </sheetView>
  </sheetViews>
  <sheetFormatPr defaultColWidth="9.140625" defaultRowHeight="12.75" customHeight="1"/>
  <cols>
    <col min="1" max="1" width="6.57421875" style="1" customWidth="1"/>
    <col min="2" max="3" width="9.7109375" style="1" customWidth="1"/>
    <col min="4" max="4" width="53.7109375" style="1" customWidth="1"/>
    <col min="5" max="5" width="8.421875" style="1" customWidth="1"/>
    <col min="6" max="6" width="8.7109375" style="1" customWidth="1"/>
    <col min="7" max="7" width="9.7109375" style="1" customWidth="1"/>
    <col min="8" max="8" width="15.8515625" style="1" customWidth="1"/>
    <col min="9" max="9" width="10.8515625" style="1" customWidth="1"/>
    <col min="11" max="11" width="11.140625" style="0" customWidth="1"/>
    <col min="252" max="16384" width="11.57421875" style="0" customWidth="1"/>
  </cols>
  <sheetData>
    <row r="1" spans="1:9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>
      <c r="A5" s="3"/>
      <c r="B5" s="3"/>
      <c r="C5" s="3"/>
      <c r="D5" s="3"/>
      <c r="E5" s="3"/>
      <c r="F5" s="3"/>
      <c r="G5" s="3"/>
      <c r="H5" s="3"/>
      <c r="I5" s="3"/>
    </row>
    <row r="6" spans="1:9" ht="12.75" customHeight="1">
      <c r="A6" s="4" t="s">
        <v>2</v>
      </c>
      <c r="B6" s="4"/>
      <c r="C6" s="5" t="s">
        <v>3</v>
      </c>
      <c r="D6" s="6"/>
      <c r="E6" s="7"/>
      <c r="F6" s="8"/>
      <c r="G6" s="8" t="s">
        <v>4</v>
      </c>
      <c r="H6" s="9" t="s">
        <v>5</v>
      </c>
      <c r="I6" s="9"/>
    </row>
    <row r="7" spans="1:9" ht="12.75" customHeight="1">
      <c r="A7" s="10"/>
      <c r="B7" s="10"/>
      <c r="C7" s="11"/>
      <c r="D7" s="12"/>
      <c r="E7" s="13"/>
      <c r="F7" s="14"/>
      <c r="G7" s="14"/>
      <c r="H7" s="15" t="s">
        <v>6</v>
      </c>
      <c r="I7" s="16"/>
    </row>
    <row r="8" spans="1:9" ht="12.75" customHeight="1">
      <c r="A8" s="17" t="s">
        <v>7</v>
      </c>
      <c r="B8" s="18" t="s">
        <v>8</v>
      </c>
      <c r="C8" s="18"/>
      <c r="D8" s="18"/>
      <c r="E8" s="18"/>
      <c r="F8" s="19"/>
      <c r="G8" s="20" t="s">
        <v>9</v>
      </c>
      <c r="H8" s="21">
        <v>0.23</v>
      </c>
      <c r="I8" s="22"/>
    </row>
    <row r="9" spans="1:9" ht="26.25" customHeight="1">
      <c r="A9" s="23" t="s">
        <v>10</v>
      </c>
      <c r="B9" s="23"/>
      <c r="C9" s="23"/>
      <c r="D9" s="23"/>
      <c r="E9" s="23"/>
      <c r="F9" s="23"/>
      <c r="G9" s="23"/>
      <c r="H9" s="23"/>
      <c r="I9" s="23"/>
    </row>
    <row r="10" spans="1:9" ht="12" customHeight="1">
      <c r="A10" s="24" t="s">
        <v>11</v>
      </c>
      <c r="B10" s="24" t="s">
        <v>12</v>
      </c>
      <c r="C10" s="24" t="s">
        <v>13</v>
      </c>
      <c r="D10" s="25"/>
      <c r="E10" s="26" t="s">
        <v>14</v>
      </c>
      <c r="F10" s="26" t="s">
        <v>15</v>
      </c>
      <c r="G10" s="26" t="s">
        <v>16</v>
      </c>
      <c r="H10" s="27" t="s">
        <v>17</v>
      </c>
      <c r="I10" s="27"/>
    </row>
    <row r="11" spans="1:11" ht="12" customHeight="1">
      <c r="A11" s="24" t="s">
        <v>11</v>
      </c>
      <c r="B11" s="24"/>
      <c r="C11" s="24"/>
      <c r="D11" s="28" t="s">
        <v>18</v>
      </c>
      <c r="E11" s="26" t="s">
        <v>14</v>
      </c>
      <c r="F11" s="26"/>
      <c r="G11" s="26"/>
      <c r="H11" s="26" t="s">
        <v>19</v>
      </c>
      <c r="I11" s="26" t="s">
        <v>20</v>
      </c>
      <c r="K11" s="29"/>
    </row>
    <row r="12" spans="1:9" ht="16.5" customHeight="1">
      <c r="A12" s="24"/>
      <c r="B12" s="24"/>
      <c r="C12" s="24"/>
      <c r="D12" s="30"/>
      <c r="E12" s="26"/>
      <c r="F12" s="26"/>
      <c r="G12" s="26"/>
      <c r="H12" s="26"/>
      <c r="I12" s="26"/>
    </row>
    <row r="13" spans="1:9" ht="12" customHeight="1">
      <c r="A13" s="31">
        <v>1</v>
      </c>
      <c r="B13" s="31"/>
      <c r="C13" s="31"/>
      <c r="D13" s="32" t="s">
        <v>21</v>
      </c>
      <c r="E13" s="33"/>
      <c r="F13" s="34"/>
      <c r="G13" s="34"/>
      <c r="H13" s="34"/>
      <c r="I13" s="34"/>
    </row>
    <row r="14" spans="1:9" ht="15.75" customHeight="1">
      <c r="A14" s="35" t="s">
        <v>22</v>
      </c>
      <c r="B14" s="35" t="s">
        <v>23</v>
      </c>
      <c r="C14" s="36" t="s">
        <v>24</v>
      </c>
      <c r="D14" s="37" t="s">
        <v>25</v>
      </c>
      <c r="E14" s="35" t="s">
        <v>14</v>
      </c>
      <c r="F14" s="38">
        <v>1</v>
      </c>
      <c r="G14" s="38">
        <v>1896.35</v>
      </c>
      <c r="H14" s="38"/>
      <c r="I14" s="38"/>
    </row>
    <row r="15" spans="1:9" ht="26.25" customHeight="1">
      <c r="A15" s="35" t="s">
        <v>26</v>
      </c>
      <c r="B15" s="35" t="s">
        <v>27</v>
      </c>
      <c r="C15" s="36">
        <v>4813</v>
      </c>
      <c r="D15" s="37" t="s">
        <v>28</v>
      </c>
      <c r="E15" s="35" t="s">
        <v>29</v>
      </c>
      <c r="F15" s="38">
        <v>2.88</v>
      </c>
      <c r="G15" s="38">
        <v>200</v>
      </c>
      <c r="H15" s="38"/>
      <c r="I15" s="38"/>
    </row>
    <row r="16" spans="1:9" ht="38.25" customHeight="1">
      <c r="A16" s="35" t="s">
        <v>30</v>
      </c>
      <c r="B16" s="35" t="s">
        <v>27</v>
      </c>
      <c r="C16" s="36">
        <v>10775</v>
      </c>
      <c r="D16" s="37" t="s">
        <v>31</v>
      </c>
      <c r="E16" s="35" t="s">
        <v>32</v>
      </c>
      <c r="F16" s="38">
        <v>4</v>
      </c>
      <c r="G16" s="38">
        <v>545</v>
      </c>
      <c r="H16" s="38"/>
      <c r="I16" s="38"/>
    </row>
    <row r="17" spans="1:9" ht="12" customHeight="1">
      <c r="A17" s="35"/>
      <c r="B17" s="35"/>
      <c r="C17" s="35"/>
      <c r="D17" s="39" t="s">
        <v>33</v>
      </c>
      <c r="E17" s="40"/>
      <c r="F17" s="40"/>
      <c r="G17" s="40"/>
      <c r="H17" s="41"/>
      <c r="I17" s="41"/>
    </row>
    <row r="18" spans="1:9" ht="12" customHeight="1">
      <c r="A18" s="35"/>
      <c r="B18" s="35"/>
      <c r="C18" s="35"/>
      <c r="D18" s="35"/>
      <c r="E18" s="35"/>
      <c r="F18" s="35"/>
      <c r="G18" s="35"/>
      <c r="H18" s="35"/>
      <c r="I18" s="35"/>
    </row>
    <row r="19" spans="1:9" ht="12" customHeight="1">
      <c r="A19" s="31">
        <v>2</v>
      </c>
      <c r="B19" s="31"/>
      <c r="C19" s="31"/>
      <c r="D19" s="32" t="s">
        <v>34</v>
      </c>
      <c r="E19" s="33"/>
      <c r="F19" s="34"/>
      <c r="G19" s="34"/>
      <c r="H19" s="34"/>
      <c r="I19" s="34"/>
    </row>
    <row r="20" spans="1:9" ht="26.25" customHeight="1">
      <c r="A20" s="35" t="s">
        <v>35</v>
      </c>
      <c r="B20" s="35" t="s">
        <v>27</v>
      </c>
      <c r="C20" s="36">
        <v>96522</v>
      </c>
      <c r="D20" s="37" t="s">
        <v>36</v>
      </c>
      <c r="E20" s="40" t="s">
        <v>37</v>
      </c>
      <c r="F20" s="38">
        <v>12.1</v>
      </c>
      <c r="G20" s="38">
        <v>143.54</v>
      </c>
      <c r="H20" s="38"/>
      <c r="I20" s="38"/>
    </row>
    <row r="21" spans="1:10" ht="26.25" customHeight="1">
      <c r="A21" s="35" t="s">
        <v>38</v>
      </c>
      <c r="B21" s="35" t="s">
        <v>27</v>
      </c>
      <c r="C21" s="36">
        <v>97629</v>
      </c>
      <c r="D21" s="42" t="s">
        <v>39</v>
      </c>
      <c r="E21" s="40" t="s">
        <v>37</v>
      </c>
      <c r="F21" s="38">
        <v>2.88</v>
      </c>
      <c r="G21" s="38">
        <v>122.24</v>
      </c>
      <c r="H21" s="38"/>
      <c r="I21" s="38"/>
      <c r="J21">
        <f>20*1.44*0.1</f>
        <v>2.88</v>
      </c>
    </row>
    <row r="22" spans="1:9" ht="38.25" customHeight="1">
      <c r="A22" s="35" t="s">
        <v>40</v>
      </c>
      <c r="B22" s="35" t="s">
        <v>27</v>
      </c>
      <c r="C22" s="36">
        <v>101173</v>
      </c>
      <c r="D22" s="37" t="s">
        <v>41</v>
      </c>
      <c r="E22" s="35" t="s">
        <v>42</v>
      </c>
      <c r="F22" s="38">
        <v>320</v>
      </c>
      <c r="G22" s="38">
        <v>54.85</v>
      </c>
      <c r="H22" s="38"/>
      <c r="I22" s="38"/>
    </row>
    <row r="23" spans="1:9" ht="33" customHeight="1">
      <c r="A23" s="35" t="s">
        <v>43</v>
      </c>
      <c r="B23" s="35" t="s">
        <v>27</v>
      </c>
      <c r="C23" s="36">
        <v>96545</v>
      </c>
      <c r="D23" s="37" t="s">
        <v>44</v>
      </c>
      <c r="E23" s="40" t="s">
        <v>45</v>
      </c>
      <c r="F23" s="38">
        <v>249</v>
      </c>
      <c r="G23" s="38">
        <v>16.4</v>
      </c>
      <c r="H23" s="38"/>
      <c r="I23" s="38"/>
    </row>
    <row r="24" spans="1:9" ht="38.25" customHeight="1">
      <c r="A24" s="35" t="s">
        <v>46</v>
      </c>
      <c r="B24" s="35" t="s">
        <v>27</v>
      </c>
      <c r="C24" s="36">
        <v>96557</v>
      </c>
      <c r="D24" s="37" t="s">
        <v>47</v>
      </c>
      <c r="E24" s="40" t="s">
        <v>37</v>
      </c>
      <c r="F24" s="38">
        <v>12.1</v>
      </c>
      <c r="G24" s="38">
        <v>381.56</v>
      </c>
      <c r="H24" s="38"/>
      <c r="I24" s="38"/>
    </row>
    <row r="25" spans="1:12" ht="63.75" customHeight="1">
      <c r="A25" s="35" t="s">
        <v>48</v>
      </c>
      <c r="B25" s="35" t="s">
        <v>23</v>
      </c>
      <c r="C25" s="36" t="s">
        <v>49</v>
      </c>
      <c r="D25" s="37" t="s">
        <v>50</v>
      </c>
      <c r="E25" s="40" t="s">
        <v>37</v>
      </c>
      <c r="F25" s="38">
        <v>31.67</v>
      </c>
      <c r="G25" s="43">
        <v>87.15</v>
      </c>
      <c r="H25" s="38"/>
      <c r="I25" s="38"/>
      <c r="J25">
        <f>12.1*1.3</f>
        <v>15.73</v>
      </c>
      <c r="K25">
        <f>0.1*0.1*3.14*4*80*1.3</f>
        <v>13.062400000000002</v>
      </c>
      <c r="L25">
        <v>2.88</v>
      </c>
    </row>
    <row r="26" spans="1:9" ht="18.75" customHeight="1">
      <c r="A26" s="35"/>
      <c r="B26" s="35"/>
      <c r="C26" s="35"/>
      <c r="D26" s="39" t="s">
        <v>51</v>
      </c>
      <c r="E26" s="40"/>
      <c r="F26" s="40"/>
      <c r="G26" s="40"/>
      <c r="H26" s="41"/>
      <c r="I26" s="41"/>
    </row>
    <row r="27" spans="1:9" ht="15.75" customHeight="1">
      <c r="A27" s="35"/>
      <c r="B27" s="35"/>
      <c r="C27" s="35"/>
      <c r="D27" s="35"/>
      <c r="E27" s="35"/>
      <c r="F27" s="35"/>
      <c r="G27" s="35"/>
      <c r="H27" s="35"/>
      <c r="I27" s="35"/>
    </row>
    <row r="28" spans="1:10" ht="12.75" customHeight="1">
      <c r="A28" s="31">
        <v>3</v>
      </c>
      <c r="B28" s="31"/>
      <c r="C28" s="31"/>
      <c r="D28" s="32" t="s">
        <v>52</v>
      </c>
      <c r="E28" s="33"/>
      <c r="F28" s="34"/>
      <c r="G28" s="34"/>
      <c r="H28" s="34"/>
      <c r="I28" s="34"/>
      <c r="J28" s="44"/>
    </row>
    <row r="29" spans="1:10" ht="15.75" customHeight="1">
      <c r="A29" s="45"/>
      <c r="B29" s="45"/>
      <c r="C29" s="46"/>
      <c r="D29" s="46" t="s">
        <v>53</v>
      </c>
      <c r="E29" s="46"/>
      <c r="F29" s="46"/>
      <c r="G29" s="46"/>
      <c r="H29" s="46"/>
      <c r="I29" s="46"/>
      <c r="J29" s="44"/>
    </row>
    <row r="30" spans="1:10" ht="50.25" customHeight="1">
      <c r="A30" s="35" t="s">
        <v>54</v>
      </c>
      <c r="B30" s="35" t="s">
        <v>27</v>
      </c>
      <c r="C30" s="36">
        <v>100775</v>
      </c>
      <c r="D30" s="37" t="s">
        <v>55</v>
      </c>
      <c r="E30" s="35" t="s">
        <v>45</v>
      </c>
      <c r="F30" s="38">
        <v>5161.6</v>
      </c>
      <c r="G30" s="38">
        <v>10.38</v>
      </c>
      <c r="H30" s="38"/>
      <c r="I30" s="38"/>
      <c r="J30" s="44">
        <f>28*2*4.85*0.963</f>
        <v>261.5508</v>
      </c>
    </row>
    <row r="31" spans="1:10" ht="15.75" customHeight="1">
      <c r="A31" s="45"/>
      <c r="B31" s="45"/>
      <c r="C31" s="46"/>
      <c r="D31" s="46" t="s">
        <v>56</v>
      </c>
      <c r="E31" s="46"/>
      <c r="F31" s="46"/>
      <c r="G31" s="46"/>
      <c r="H31" s="46"/>
      <c r="I31" s="46"/>
      <c r="J31" s="44"/>
    </row>
    <row r="32" spans="1:10" ht="50.25" customHeight="1">
      <c r="A32" s="35" t="s">
        <v>57</v>
      </c>
      <c r="B32" s="35" t="s">
        <v>27</v>
      </c>
      <c r="C32" s="36">
        <v>100766</v>
      </c>
      <c r="D32" s="37" t="s">
        <v>58</v>
      </c>
      <c r="E32" s="35" t="s">
        <v>45</v>
      </c>
      <c r="F32" s="38">
        <v>2918.3</v>
      </c>
      <c r="G32" s="38">
        <v>11.53</v>
      </c>
      <c r="H32" s="38"/>
      <c r="I32" s="38"/>
      <c r="J32" s="44">
        <f>32.25*13.6*2</f>
        <v>877.1999999999999</v>
      </c>
    </row>
    <row r="33" spans="1:9" ht="15.75" customHeight="1">
      <c r="A33" s="45"/>
      <c r="B33" s="45"/>
      <c r="C33" s="46"/>
      <c r="D33" s="46" t="s">
        <v>59</v>
      </c>
      <c r="E33" s="46"/>
      <c r="F33" s="46"/>
      <c r="G33" s="46"/>
      <c r="H33" s="46"/>
      <c r="I33" s="46"/>
    </row>
    <row r="34" spans="1:10" ht="50.25" customHeight="1">
      <c r="A34" s="35" t="s">
        <v>60</v>
      </c>
      <c r="B34" s="35" t="s">
        <v>27</v>
      </c>
      <c r="C34" s="36">
        <v>100775</v>
      </c>
      <c r="D34" s="37" t="s">
        <v>55</v>
      </c>
      <c r="E34" s="35" t="s">
        <v>45</v>
      </c>
      <c r="F34" s="38">
        <v>1361.15</v>
      </c>
      <c r="G34" s="38">
        <v>10.38</v>
      </c>
      <c r="H34" s="38"/>
      <c r="I34" s="38"/>
      <c r="J34" s="44"/>
    </row>
    <row r="35" spans="1:10" ht="15.75" customHeight="1">
      <c r="A35" s="45"/>
      <c r="B35" s="45"/>
      <c r="C35" s="46"/>
      <c r="D35" s="46" t="s">
        <v>61</v>
      </c>
      <c r="E35" s="46"/>
      <c r="F35" s="46"/>
      <c r="G35" s="46"/>
      <c r="H35" s="46"/>
      <c r="I35" s="46"/>
      <c r="J35" s="44"/>
    </row>
    <row r="36" spans="1:10" ht="50.25" customHeight="1">
      <c r="A36" s="35" t="s">
        <v>62</v>
      </c>
      <c r="B36" s="35" t="s">
        <v>27</v>
      </c>
      <c r="C36" s="36">
        <v>92779</v>
      </c>
      <c r="D36" s="37" t="s">
        <v>63</v>
      </c>
      <c r="E36" s="35" t="s">
        <v>45</v>
      </c>
      <c r="F36" s="38">
        <v>708.8</v>
      </c>
      <c r="G36" s="38">
        <v>12.17</v>
      </c>
      <c r="H36" s="38"/>
      <c r="I36" s="38"/>
      <c r="J36" s="44"/>
    </row>
    <row r="37" spans="1:10" ht="50.25" customHeight="1">
      <c r="A37" s="35" t="s">
        <v>64</v>
      </c>
      <c r="B37" s="35" t="s">
        <v>27</v>
      </c>
      <c r="C37" s="36">
        <v>92419</v>
      </c>
      <c r="D37" s="37" t="s">
        <v>65</v>
      </c>
      <c r="E37" s="35" t="s">
        <v>29</v>
      </c>
      <c r="F37" s="38">
        <v>102</v>
      </c>
      <c r="G37" s="38">
        <v>64.95</v>
      </c>
      <c r="H37" s="38"/>
      <c r="I37" s="38"/>
      <c r="J37" s="44"/>
    </row>
    <row r="38" spans="1:10" ht="50.25" customHeight="1">
      <c r="A38" s="35" t="s">
        <v>66</v>
      </c>
      <c r="B38" s="35" t="s">
        <v>27</v>
      </c>
      <c r="C38" s="36">
        <v>92720</v>
      </c>
      <c r="D38" s="37" t="s">
        <v>67</v>
      </c>
      <c r="E38" s="35" t="s">
        <v>37</v>
      </c>
      <c r="F38" s="38">
        <v>9</v>
      </c>
      <c r="G38" s="38">
        <v>370.59</v>
      </c>
      <c r="H38" s="38"/>
      <c r="I38" s="38"/>
      <c r="J38" s="44"/>
    </row>
    <row r="39" spans="1:10" ht="12.75" customHeight="1">
      <c r="A39" s="35"/>
      <c r="B39" s="35"/>
      <c r="C39" s="35"/>
      <c r="D39" s="39" t="s">
        <v>68</v>
      </c>
      <c r="E39" s="40"/>
      <c r="F39" s="40"/>
      <c r="G39" s="40"/>
      <c r="H39" s="41"/>
      <c r="I39" s="41"/>
      <c r="J39" s="44"/>
    </row>
    <row r="40" spans="1:10" ht="12.75" customHeight="1">
      <c r="A40" s="35"/>
      <c r="B40" s="35"/>
      <c r="C40" s="35"/>
      <c r="D40" s="35"/>
      <c r="E40" s="35"/>
      <c r="F40" s="35"/>
      <c r="G40" s="35"/>
      <c r="H40" s="35"/>
      <c r="I40" s="35"/>
      <c r="J40" s="44"/>
    </row>
    <row r="41" spans="1:10" ht="12.75" customHeight="1">
      <c r="A41" s="31">
        <v>4</v>
      </c>
      <c r="B41" s="31"/>
      <c r="C41" s="32"/>
      <c r="D41" s="32" t="s">
        <v>69</v>
      </c>
      <c r="E41" s="32"/>
      <c r="F41" s="32"/>
      <c r="G41" s="32"/>
      <c r="H41" s="32"/>
      <c r="I41" s="32"/>
      <c r="J41" s="44"/>
    </row>
    <row r="42" spans="1:10" ht="50.25" customHeight="1">
      <c r="A42" s="35" t="s">
        <v>70</v>
      </c>
      <c r="B42" s="35" t="s">
        <v>27</v>
      </c>
      <c r="C42" s="36">
        <v>101749</v>
      </c>
      <c r="D42" s="37" t="s">
        <v>71</v>
      </c>
      <c r="E42" s="35" t="s">
        <v>29</v>
      </c>
      <c r="F42" s="38">
        <v>28.8</v>
      </c>
      <c r="G42" s="38">
        <v>41.08</v>
      </c>
      <c r="H42" s="38"/>
      <c r="I42" s="38"/>
      <c r="J42" s="44">
        <f>20*1.44</f>
        <v>28.799999999999997</v>
      </c>
    </row>
    <row r="43" spans="1:10" ht="12.75" customHeight="1">
      <c r="A43" s="35"/>
      <c r="B43" s="35"/>
      <c r="C43" s="35"/>
      <c r="D43" s="39" t="s">
        <v>72</v>
      </c>
      <c r="E43" s="40"/>
      <c r="F43" s="40"/>
      <c r="G43" s="40"/>
      <c r="H43" s="41"/>
      <c r="I43" s="41"/>
      <c r="J43" s="44"/>
    </row>
    <row r="44" spans="1:10" ht="12.75" customHeight="1">
      <c r="A44" s="35"/>
      <c r="B44" s="35"/>
      <c r="C44" s="35"/>
      <c r="D44" s="35"/>
      <c r="E44" s="35"/>
      <c r="F44" s="35"/>
      <c r="G44" s="35"/>
      <c r="H44" s="35"/>
      <c r="I44" s="35"/>
      <c r="J44" s="44"/>
    </row>
    <row r="45" spans="1:10" ht="12.75" customHeight="1">
      <c r="A45" s="31">
        <v>5</v>
      </c>
      <c r="B45" s="31"/>
      <c r="C45" s="31"/>
      <c r="D45" s="32" t="s">
        <v>73</v>
      </c>
      <c r="E45" s="33"/>
      <c r="F45" s="34"/>
      <c r="G45" s="34"/>
      <c r="H45" s="34"/>
      <c r="I45" s="34"/>
      <c r="J45" s="44"/>
    </row>
    <row r="46" spans="1:10" ht="12.75" customHeight="1">
      <c r="A46" s="45"/>
      <c r="B46" s="45"/>
      <c r="C46" s="46"/>
      <c r="D46" s="46" t="s">
        <v>74</v>
      </c>
      <c r="E46" s="46"/>
      <c r="F46" s="46"/>
      <c r="G46" s="46"/>
      <c r="H46" s="46"/>
      <c r="I46" s="46"/>
      <c r="J46" s="44"/>
    </row>
    <row r="47" spans="1:13" ht="25.5" customHeight="1">
      <c r="A47" s="35" t="s">
        <v>75</v>
      </c>
      <c r="B47" s="35" t="s">
        <v>27</v>
      </c>
      <c r="C47" s="35">
        <v>94213</v>
      </c>
      <c r="D47" s="37" t="s">
        <v>76</v>
      </c>
      <c r="E47" s="35" t="s">
        <v>29</v>
      </c>
      <c r="F47" s="38">
        <v>758.91</v>
      </c>
      <c r="G47" s="38">
        <v>81.34</v>
      </c>
      <c r="H47" s="38"/>
      <c r="I47" s="38"/>
      <c r="J47" s="44"/>
      <c r="M47">
        <f>758.91/2</f>
        <v>379.455</v>
      </c>
    </row>
    <row r="48" spans="1:10" ht="26.25" customHeight="1">
      <c r="A48" s="35" t="s">
        <v>77</v>
      </c>
      <c r="B48" s="35" t="s">
        <v>23</v>
      </c>
      <c r="C48" s="36" t="s">
        <v>78</v>
      </c>
      <c r="D48" s="37" t="s">
        <v>79</v>
      </c>
      <c r="E48" s="35" t="s">
        <v>80</v>
      </c>
      <c r="F48" s="38">
        <v>30.85</v>
      </c>
      <c r="G48" s="38">
        <v>90.87</v>
      </c>
      <c r="H48" s="38"/>
      <c r="I48" s="38"/>
      <c r="J48" s="44"/>
    </row>
    <row r="49" spans="1:10" ht="38.25" customHeight="1">
      <c r="A49" s="35" t="s">
        <v>81</v>
      </c>
      <c r="B49" s="35" t="s">
        <v>27</v>
      </c>
      <c r="C49" s="36">
        <v>94228</v>
      </c>
      <c r="D49" s="37" t="s">
        <v>82</v>
      </c>
      <c r="E49" s="35" t="s">
        <v>80</v>
      </c>
      <c r="F49" s="38">
        <v>61.7</v>
      </c>
      <c r="G49" s="38">
        <v>92.1</v>
      </c>
      <c r="H49" s="38"/>
      <c r="I49" s="38"/>
      <c r="J49" s="44"/>
    </row>
    <row r="50" spans="1:10" ht="38.25" customHeight="1">
      <c r="A50" s="35" t="s">
        <v>83</v>
      </c>
      <c r="B50" s="35" t="s">
        <v>27</v>
      </c>
      <c r="C50" s="36">
        <v>100327</v>
      </c>
      <c r="D50" s="37" t="s">
        <v>84</v>
      </c>
      <c r="E50" s="35" t="s">
        <v>80</v>
      </c>
      <c r="F50" s="38">
        <f>J50</f>
        <v>49.2</v>
      </c>
      <c r="G50" s="38">
        <v>60.43</v>
      </c>
      <c r="H50" s="38"/>
      <c r="I50" s="38"/>
      <c r="J50" s="44">
        <f>24.6*2</f>
        <v>49.2</v>
      </c>
    </row>
    <row r="51" spans="1:10" ht="50.25" customHeight="1">
      <c r="A51" s="35" t="s">
        <v>85</v>
      </c>
      <c r="B51" s="35" t="s">
        <v>27</v>
      </c>
      <c r="C51" s="36">
        <v>89584</v>
      </c>
      <c r="D51" s="37" t="s">
        <v>86</v>
      </c>
      <c r="E51" s="35" t="s">
        <v>87</v>
      </c>
      <c r="F51" s="38">
        <v>30</v>
      </c>
      <c r="G51" s="38">
        <v>38.93</v>
      </c>
      <c r="H51" s="38"/>
      <c r="I51" s="38"/>
      <c r="J51" s="44"/>
    </row>
    <row r="52" spans="1:10" ht="50.25" customHeight="1">
      <c r="A52" s="35" t="s">
        <v>88</v>
      </c>
      <c r="B52" s="35" t="s">
        <v>27</v>
      </c>
      <c r="C52" s="36">
        <v>89778</v>
      </c>
      <c r="D52" s="37" t="s">
        <v>89</v>
      </c>
      <c r="E52" s="35" t="s">
        <v>87</v>
      </c>
      <c r="F52" s="38">
        <v>20</v>
      </c>
      <c r="G52" s="38">
        <v>17.86</v>
      </c>
      <c r="H52" s="38"/>
      <c r="I52" s="38"/>
      <c r="J52" s="44"/>
    </row>
    <row r="53" spans="1:10" ht="38.25" customHeight="1">
      <c r="A53" s="35" t="s">
        <v>90</v>
      </c>
      <c r="B53" s="35" t="s">
        <v>27</v>
      </c>
      <c r="C53" s="36">
        <v>89578</v>
      </c>
      <c r="D53" s="37" t="s">
        <v>91</v>
      </c>
      <c r="E53" s="35" t="s">
        <v>80</v>
      </c>
      <c r="F53" s="38">
        <v>85</v>
      </c>
      <c r="G53" s="38">
        <v>42.53</v>
      </c>
      <c r="H53" s="38"/>
      <c r="I53" s="38"/>
      <c r="J53" s="44"/>
    </row>
    <row r="54" spans="1:10" ht="26.25" customHeight="1">
      <c r="A54" s="35" t="s">
        <v>92</v>
      </c>
      <c r="B54" s="35" t="s">
        <v>27</v>
      </c>
      <c r="C54" s="36">
        <v>11929</v>
      </c>
      <c r="D54" s="37" t="s">
        <v>93</v>
      </c>
      <c r="E54" s="47" t="s">
        <v>94</v>
      </c>
      <c r="F54" s="47">
        <v>40</v>
      </c>
      <c r="G54" s="47">
        <v>6.66</v>
      </c>
      <c r="H54" s="38"/>
      <c r="I54" s="38"/>
      <c r="J54" s="44"/>
    </row>
    <row r="55" spans="1:10" ht="15.75" customHeight="1">
      <c r="A55" s="45"/>
      <c r="B55" s="45"/>
      <c r="C55" s="46"/>
      <c r="D55" s="46" t="s">
        <v>59</v>
      </c>
      <c r="E55" s="46"/>
      <c r="F55" s="46"/>
      <c r="G55" s="46"/>
      <c r="H55" s="46"/>
      <c r="I55" s="46"/>
      <c r="J55" s="44"/>
    </row>
    <row r="56" spans="1:10" ht="26.25" customHeight="1">
      <c r="A56" s="35" t="s">
        <v>95</v>
      </c>
      <c r="B56" s="35" t="s">
        <v>27</v>
      </c>
      <c r="C56" s="35">
        <v>94213</v>
      </c>
      <c r="D56" s="37" t="s">
        <v>76</v>
      </c>
      <c r="E56" s="35" t="s">
        <v>29</v>
      </c>
      <c r="F56" s="38">
        <v>339.96</v>
      </c>
      <c r="G56" s="38">
        <v>81.34</v>
      </c>
      <c r="H56" s="38"/>
      <c r="I56" s="38"/>
      <c r="J56" s="44">
        <f>38.71*2</f>
        <v>77.42</v>
      </c>
    </row>
    <row r="57" spans="1:10" ht="12.75" customHeight="1">
      <c r="A57" s="35"/>
      <c r="B57" s="35"/>
      <c r="C57" s="35"/>
      <c r="D57" s="39" t="s">
        <v>96</v>
      </c>
      <c r="E57" s="40"/>
      <c r="F57" s="40"/>
      <c r="G57" s="40"/>
      <c r="H57" s="41"/>
      <c r="I57" s="41"/>
      <c r="J57" s="44"/>
    </row>
    <row r="58" spans="1:10" ht="15.75" customHeight="1">
      <c r="A58" s="35"/>
      <c r="B58" s="35"/>
      <c r="C58" s="35"/>
      <c r="D58" s="35"/>
      <c r="E58" s="35"/>
      <c r="F58" s="35"/>
      <c r="G58" s="35"/>
      <c r="H58" s="35"/>
      <c r="I58" s="35"/>
      <c r="J58" s="44"/>
    </row>
    <row r="59" spans="1:10" ht="15.75" customHeight="1">
      <c r="A59" s="31">
        <v>6</v>
      </c>
      <c r="B59" s="31"/>
      <c r="C59" s="31"/>
      <c r="D59" s="32" t="s">
        <v>97</v>
      </c>
      <c r="E59" s="33"/>
      <c r="F59" s="34"/>
      <c r="G59" s="34"/>
      <c r="H59" s="34"/>
      <c r="I59" s="34"/>
      <c r="J59" s="44"/>
    </row>
    <row r="60" spans="1:10" ht="25.5" customHeight="1" hidden="1">
      <c r="A60" s="35" t="s">
        <v>77</v>
      </c>
      <c r="B60" s="35"/>
      <c r="C60" s="35">
        <v>95468</v>
      </c>
      <c r="D60" s="37" t="s">
        <v>98</v>
      </c>
      <c r="E60" s="35" t="s">
        <v>29</v>
      </c>
      <c r="F60" s="38"/>
      <c r="G60" s="38">
        <v>46.32</v>
      </c>
      <c r="H60" s="38"/>
      <c r="I60" s="38"/>
      <c r="J60" s="44"/>
    </row>
    <row r="61" spans="1:10" ht="38.25" customHeight="1">
      <c r="A61" s="35" t="s">
        <v>99</v>
      </c>
      <c r="B61" s="35" t="s">
        <v>27</v>
      </c>
      <c r="C61" s="35">
        <v>100719</v>
      </c>
      <c r="D61" s="37" t="s">
        <v>100</v>
      </c>
      <c r="E61" s="35" t="s">
        <v>29</v>
      </c>
      <c r="F61" s="38">
        <v>851.24</v>
      </c>
      <c r="G61" s="38">
        <v>9.08</v>
      </c>
      <c r="H61" s="38"/>
      <c r="I61" s="38"/>
      <c r="J61" s="44"/>
    </row>
    <row r="62" spans="1:11" ht="62.25" customHeight="1">
      <c r="A62" s="35" t="s">
        <v>101</v>
      </c>
      <c r="B62" s="35" t="s">
        <v>27</v>
      </c>
      <c r="C62" s="35">
        <v>100744</v>
      </c>
      <c r="D62" s="37" t="s">
        <v>102</v>
      </c>
      <c r="E62" s="35" t="s">
        <v>29</v>
      </c>
      <c r="F62" s="38">
        <v>851.24</v>
      </c>
      <c r="G62" s="38">
        <v>9.64</v>
      </c>
      <c r="H62" s="38"/>
      <c r="I62" s="38"/>
      <c r="J62" s="44"/>
      <c r="K62" s="44">
        <f>639.08*2</f>
        <v>1278.16</v>
      </c>
    </row>
    <row r="63" spans="1:11" ht="26.25">
      <c r="A63" s="35" t="s">
        <v>103</v>
      </c>
      <c r="B63" s="35" t="s">
        <v>27</v>
      </c>
      <c r="C63" s="35">
        <v>88487</v>
      </c>
      <c r="D63" s="37" t="s">
        <v>104</v>
      </c>
      <c r="E63" s="35" t="s">
        <v>29</v>
      </c>
      <c r="F63" s="38">
        <v>173.44</v>
      </c>
      <c r="G63" s="38">
        <v>12.16</v>
      </c>
      <c r="H63" s="38"/>
      <c r="I63" s="38"/>
      <c r="J63" s="44"/>
      <c r="K63" s="44"/>
    </row>
    <row r="64" spans="1:10" ht="15.75" customHeight="1">
      <c r="A64" s="48"/>
      <c r="B64" s="48"/>
      <c r="C64" s="48"/>
      <c r="D64" s="49" t="s">
        <v>105</v>
      </c>
      <c r="E64" s="50"/>
      <c r="F64" s="50"/>
      <c r="G64" s="50"/>
      <c r="H64" s="41"/>
      <c r="I64" s="41"/>
      <c r="J64" s="44"/>
    </row>
    <row r="65" spans="1:10" ht="15.75" customHeight="1">
      <c r="A65" s="35"/>
      <c r="B65" s="35"/>
      <c r="C65" s="35"/>
      <c r="D65" s="35"/>
      <c r="E65" s="35"/>
      <c r="F65" s="35"/>
      <c r="G65" s="35"/>
      <c r="H65" s="35"/>
      <c r="I65" s="35"/>
      <c r="J65" s="44"/>
    </row>
    <row r="66" spans="1:9" ht="12.75" customHeight="1">
      <c r="A66" s="51" t="s">
        <v>106</v>
      </c>
      <c r="B66" s="51"/>
      <c r="C66" s="51"/>
      <c r="D66" s="51"/>
      <c r="E66" s="51"/>
      <c r="F66" s="51"/>
      <c r="G66" s="51"/>
      <c r="H66" s="52"/>
      <c r="I66" s="52"/>
    </row>
    <row r="67" spans="1:14" ht="15.75" customHeight="1">
      <c r="A67" s="53"/>
      <c r="B67" s="53"/>
      <c r="C67" s="54"/>
      <c r="D67" s="55"/>
      <c r="E67" s="54"/>
      <c r="F67" s="56"/>
      <c r="G67" s="56"/>
      <c r="H67" s="56"/>
      <c r="I67" s="56"/>
      <c r="N67">
        <f>18.48*669</f>
        <v>12363.12</v>
      </c>
    </row>
    <row r="69" ht="12.75" customHeight="1">
      <c r="I69" s="57" t="s">
        <v>107</v>
      </c>
    </row>
    <row r="73" ht="30" customHeight="1"/>
    <row r="65536" ht="12.75" customHeight="1"/>
  </sheetData>
  <sheetProtection selectLockedCells="1" selectUnlockedCells="1"/>
  <mergeCells count="39">
    <mergeCell ref="A1:I1"/>
    <mergeCell ref="A2:I2"/>
    <mergeCell ref="A4:I4"/>
    <mergeCell ref="H6:I6"/>
    <mergeCell ref="B8:E8"/>
    <mergeCell ref="A9:I9"/>
    <mergeCell ref="A10:A12"/>
    <mergeCell ref="B10:B12"/>
    <mergeCell ref="C10:C12"/>
    <mergeCell ref="E10:E12"/>
    <mergeCell ref="F10:F12"/>
    <mergeCell ref="G10:G12"/>
    <mergeCell ref="H10:I10"/>
    <mergeCell ref="H11:H12"/>
    <mergeCell ref="I11:I12"/>
    <mergeCell ref="A17:C17"/>
    <mergeCell ref="E17:G17"/>
    <mergeCell ref="A18:I18"/>
    <mergeCell ref="A26:C26"/>
    <mergeCell ref="E26:G26"/>
    <mergeCell ref="A27:I27"/>
    <mergeCell ref="D29:I29"/>
    <mergeCell ref="D31:I31"/>
    <mergeCell ref="D33:I33"/>
    <mergeCell ref="D35:I35"/>
    <mergeCell ref="A39:C39"/>
    <mergeCell ref="E39:G39"/>
    <mergeCell ref="A40:I40"/>
    <mergeCell ref="D41:I41"/>
    <mergeCell ref="A43:C43"/>
    <mergeCell ref="E43:G43"/>
    <mergeCell ref="A44:I44"/>
    <mergeCell ref="D46:I46"/>
    <mergeCell ref="D55:I55"/>
    <mergeCell ref="A58:I58"/>
    <mergeCell ref="A64:C64"/>
    <mergeCell ref="E64:G64"/>
    <mergeCell ref="A65:I65"/>
    <mergeCell ref="A66:G66"/>
  </mergeCells>
  <printOptions/>
  <pageMargins left="0.7875" right="0.7875" top="0.7875" bottom="0.7875" header="0.5118055555555555" footer="0.5118055555555555"/>
  <pageSetup horizontalDpi="300" verticalDpi="300" orientation="portrait" paperSize="9" scale="6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Normal="120" zoomScaleSheetLayoutView="100" workbookViewId="0" topLeftCell="A7">
      <selection activeCell="L28" sqref="L28"/>
    </sheetView>
  </sheetViews>
  <sheetFormatPr defaultColWidth="9.140625" defaultRowHeight="12.75" customHeight="1"/>
  <cols>
    <col min="1" max="1" width="13.8515625" style="58" customWidth="1"/>
    <col min="2" max="2" width="42.00390625" style="59" customWidth="1"/>
    <col min="3" max="3" width="12.00390625" style="0" customWidth="1"/>
    <col min="4" max="4" width="9.140625" style="0" customWidth="1"/>
    <col min="5" max="5" width="10.00390625" style="0" customWidth="1"/>
    <col min="6" max="6" width="9.8515625" style="0" customWidth="1"/>
    <col min="7" max="7" width="9.57421875" style="0" customWidth="1"/>
    <col min="8" max="8" width="10.140625" style="0" customWidth="1"/>
    <col min="9" max="9" width="10.57421875" style="0" customWidth="1"/>
  </cols>
  <sheetData>
    <row r="1" spans="1:9" ht="26.25" customHeight="1">
      <c r="A1" s="60">
        <f>'ORÇAMENTO 11.19'!A1</f>
        <v>0</v>
      </c>
      <c r="B1" s="60"/>
      <c r="C1" s="60"/>
      <c r="D1" s="60"/>
      <c r="E1" s="60"/>
      <c r="F1" s="60"/>
      <c r="G1" s="60"/>
      <c r="H1" s="60"/>
      <c r="I1" s="60"/>
    </row>
    <row r="2" spans="1:9" ht="15.75" customHeight="1">
      <c r="A2" s="61">
        <f>'ORÇAMENTO 11.19'!A2</f>
        <v>0</v>
      </c>
      <c r="B2" s="61"/>
      <c r="C2" s="61"/>
      <c r="D2" s="61"/>
      <c r="E2" s="61"/>
      <c r="F2" s="61"/>
      <c r="G2" s="61"/>
      <c r="H2" s="61"/>
      <c r="I2" s="61"/>
    </row>
    <row r="3" spans="1:9" ht="15" customHeight="1">
      <c r="A3" s="62"/>
      <c r="B3" s="63"/>
      <c r="C3" s="64"/>
      <c r="D3" s="62"/>
      <c r="E3" s="64"/>
      <c r="F3" s="62"/>
      <c r="G3" s="62"/>
      <c r="H3" s="62"/>
      <c r="I3" s="64"/>
    </row>
    <row r="4" spans="1:9" ht="12.75" customHeight="1">
      <c r="A4" s="65" t="s">
        <v>2</v>
      </c>
      <c r="B4" s="66">
        <f>'ORÇAMENTO 11.19'!C6</f>
        <v>0</v>
      </c>
      <c r="C4" s="67"/>
      <c r="D4" s="67"/>
      <c r="E4" s="67"/>
      <c r="F4" s="67"/>
      <c r="G4" s="67"/>
      <c r="H4" s="67"/>
      <c r="I4" s="68"/>
    </row>
    <row r="5" spans="1:9" ht="12.75" customHeight="1">
      <c r="A5" s="69" t="s">
        <v>7</v>
      </c>
      <c r="B5" s="70" t="s">
        <v>8</v>
      </c>
      <c r="C5" s="71"/>
      <c r="D5" s="71"/>
      <c r="E5" s="71"/>
      <c r="F5" s="71"/>
      <c r="G5" s="71"/>
      <c r="H5" s="71"/>
      <c r="I5" s="72"/>
    </row>
    <row r="6" spans="1:9" ht="9" customHeight="1">
      <c r="A6" s="73"/>
      <c r="B6" s="74"/>
      <c r="C6" s="75"/>
      <c r="D6" s="76"/>
      <c r="E6" s="75"/>
      <c r="F6" s="76"/>
      <c r="G6" s="76"/>
      <c r="H6" s="76"/>
      <c r="I6" s="75"/>
    </row>
    <row r="7" spans="1:9" ht="21" customHeight="1">
      <c r="A7" s="77" t="s">
        <v>108</v>
      </c>
      <c r="B7" s="77"/>
      <c r="C7" s="77"/>
      <c r="D7" s="77"/>
      <c r="E7" s="77"/>
      <c r="F7" s="77"/>
      <c r="G7" s="77"/>
      <c r="H7" s="77"/>
      <c r="I7" s="77"/>
    </row>
    <row r="8" spans="1:9" ht="17.25" customHeight="1">
      <c r="A8" s="78"/>
      <c r="B8" s="79"/>
      <c r="C8" s="80"/>
      <c r="D8" s="80"/>
      <c r="E8" s="80"/>
      <c r="F8" s="80"/>
      <c r="G8" s="80"/>
      <c r="H8" s="80"/>
      <c r="I8" s="80"/>
    </row>
    <row r="9" spans="1:9" ht="12.75" customHeight="1">
      <c r="A9" s="81" t="s">
        <v>109</v>
      </c>
      <c r="B9" s="82" t="s">
        <v>110</v>
      </c>
      <c r="C9" s="83" t="s">
        <v>111</v>
      </c>
      <c r="D9" s="83" t="s">
        <v>112</v>
      </c>
      <c r="E9" s="83" t="s">
        <v>113</v>
      </c>
      <c r="F9" s="83" t="s">
        <v>114</v>
      </c>
      <c r="G9" s="83" t="s">
        <v>115</v>
      </c>
      <c r="H9" s="83" t="s">
        <v>116</v>
      </c>
      <c r="I9" s="83" t="s">
        <v>117</v>
      </c>
    </row>
    <row r="10" spans="1:9" ht="12.75" customHeight="1">
      <c r="A10" s="84">
        <f>'ORÇAMENTO 11.19'!A13</f>
        <v>1</v>
      </c>
      <c r="B10" s="85">
        <f>'ORÇAMENTO 11.19'!D13</f>
        <v>0</v>
      </c>
      <c r="C10" s="86">
        <f>'ORÇAMENTO 11.19'!I17</f>
        <v>0</v>
      </c>
      <c r="D10" s="87"/>
      <c r="E10" s="88">
        <f>E11*C10</f>
        <v>0</v>
      </c>
      <c r="F10" s="88"/>
      <c r="G10" s="88"/>
      <c r="H10" s="88"/>
      <c r="I10" s="88">
        <f aca="true" t="shared" si="0" ref="I10:I11">SUM(E10:G10)</f>
        <v>0</v>
      </c>
    </row>
    <row r="11" spans="1:9" ht="12.75" customHeight="1">
      <c r="A11" s="89"/>
      <c r="B11" s="90">
        <f>B10</f>
        <v>0</v>
      </c>
      <c r="C11" s="91"/>
      <c r="D11" s="92"/>
      <c r="E11" s="93">
        <v>1</v>
      </c>
      <c r="F11" s="93"/>
      <c r="G11" s="93"/>
      <c r="H11" s="93"/>
      <c r="I11" s="94">
        <f t="shared" si="0"/>
        <v>1</v>
      </c>
    </row>
    <row r="12" spans="1:9" ht="12.75" customHeight="1">
      <c r="A12" s="84">
        <v>2</v>
      </c>
      <c r="B12" s="85">
        <f>'ORÇAMENTO 11.19'!D19</f>
        <v>0</v>
      </c>
      <c r="C12" s="86">
        <f>'ORÇAMENTO 11.19'!I26</f>
        <v>0</v>
      </c>
      <c r="D12" s="87"/>
      <c r="E12" s="88">
        <f>E13*C12</f>
        <v>0</v>
      </c>
      <c r="F12" s="88">
        <f>F13*C12</f>
        <v>0</v>
      </c>
      <c r="G12" s="88"/>
      <c r="H12" s="88"/>
      <c r="I12" s="88">
        <f>'ORÇAMENTO 11.19'!I26</f>
        <v>0</v>
      </c>
    </row>
    <row r="13" spans="1:9" ht="12.75" customHeight="1">
      <c r="A13" s="89"/>
      <c r="B13" s="90">
        <f>B12</f>
        <v>0</v>
      </c>
      <c r="C13" s="91"/>
      <c r="D13" s="92"/>
      <c r="E13" s="93">
        <v>0.7</v>
      </c>
      <c r="F13" s="93">
        <v>0.30000000000000004</v>
      </c>
      <c r="G13" s="93"/>
      <c r="H13" s="93"/>
      <c r="I13" s="94">
        <f>SUM(E13:G13)</f>
        <v>1</v>
      </c>
    </row>
    <row r="14" spans="1:9" ht="12.75" customHeight="1">
      <c r="A14" s="84">
        <v>3</v>
      </c>
      <c r="B14" s="85">
        <f>'ORÇAMENTO 11.19'!D28</f>
        <v>0</v>
      </c>
      <c r="C14" s="86">
        <f>'ORÇAMENTO 11.19'!I39</f>
        <v>0</v>
      </c>
      <c r="D14" s="87"/>
      <c r="E14" s="88"/>
      <c r="F14" s="88">
        <f>F15*C14</f>
        <v>0</v>
      </c>
      <c r="G14" s="88">
        <f>G15*C14</f>
        <v>0</v>
      </c>
      <c r="H14" s="88"/>
      <c r="I14" s="88">
        <f>'ORÇAMENTO 11.19'!I39</f>
        <v>0</v>
      </c>
    </row>
    <row r="15" spans="1:9" ht="12.75" customHeight="1">
      <c r="A15" s="95"/>
      <c r="B15" s="90">
        <f>B14</f>
        <v>0</v>
      </c>
      <c r="C15" s="96"/>
      <c r="D15" s="92"/>
      <c r="E15" s="93"/>
      <c r="F15" s="93">
        <v>0.7</v>
      </c>
      <c r="G15" s="93">
        <v>0.30000000000000004</v>
      </c>
      <c r="H15" s="93"/>
      <c r="I15" s="94">
        <f>SUM(E15:G15)</f>
        <v>1</v>
      </c>
    </row>
    <row r="16" spans="1:9" ht="12.75" customHeight="1">
      <c r="A16" s="84">
        <v>4</v>
      </c>
      <c r="B16" s="85">
        <f>'ORÇAMENTO 11.19'!D41</f>
        <v>0</v>
      </c>
      <c r="C16" s="86">
        <f>'ORÇAMENTO 11.19'!I43</f>
        <v>0</v>
      </c>
      <c r="D16" s="87"/>
      <c r="E16" s="88"/>
      <c r="F16" s="88"/>
      <c r="G16" s="88">
        <f>G17*C16</f>
        <v>0</v>
      </c>
      <c r="H16" s="88"/>
      <c r="I16" s="88">
        <f>'ORÇAMENTO 11.19'!I43</f>
        <v>0</v>
      </c>
    </row>
    <row r="17" spans="1:9" ht="12.75" customHeight="1">
      <c r="A17" s="95"/>
      <c r="B17" s="90">
        <f>B16</f>
        <v>0</v>
      </c>
      <c r="C17" s="96"/>
      <c r="D17" s="92"/>
      <c r="E17" s="93"/>
      <c r="F17" s="93"/>
      <c r="G17" s="93">
        <v>1</v>
      </c>
      <c r="H17" s="93"/>
      <c r="I17" s="94">
        <f>SUM(E17:G17)</f>
        <v>1</v>
      </c>
    </row>
    <row r="18" spans="1:9" ht="12.75" customHeight="1">
      <c r="A18" s="84">
        <v>5</v>
      </c>
      <c r="B18" s="85">
        <f>'ORÇAMENTO 11.19'!D45</f>
        <v>0</v>
      </c>
      <c r="C18" s="86">
        <f>'ORÇAMENTO 11.19'!I57</f>
        <v>0</v>
      </c>
      <c r="D18" s="87"/>
      <c r="E18" s="88"/>
      <c r="F18" s="88"/>
      <c r="G18" s="88">
        <f>G19*C18</f>
        <v>0</v>
      </c>
      <c r="H18" s="88">
        <f>H19*C18</f>
        <v>0</v>
      </c>
      <c r="I18" s="88">
        <f>'ORÇAMENTO 11.19'!I57</f>
        <v>0</v>
      </c>
    </row>
    <row r="19" spans="1:9" ht="12.75" customHeight="1">
      <c r="A19" s="95"/>
      <c r="B19" s="90">
        <f>B18</f>
        <v>0</v>
      </c>
      <c r="C19" s="96"/>
      <c r="D19" s="92"/>
      <c r="E19" s="93"/>
      <c r="F19" s="93"/>
      <c r="G19" s="93">
        <v>0.5</v>
      </c>
      <c r="H19" s="93">
        <v>0.5</v>
      </c>
      <c r="I19" s="94">
        <f>SUM(E19:G19)</f>
        <v>0.5</v>
      </c>
    </row>
    <row r="20" spans="1:9" ht="12.75" customHeight="1">
      <c r="A20" s="84">
        <v>6</v>
      </c>
      <c r="B20" s="85">
        <f>'ORÇAMENTO 11.19'!D59</f>
        <v>0</v>
      </c>
      <c r="C20" s="86">
        <f>'ORÇAMENTO 11.19'!I64</f>
        <v>0</v>
      </c>
      <c r="D20" s="87"/>
      <c r="E20" s="88"/>
      <c r="F20" s="88"/>
      <c r="G20" s="88">
        <f>G21*C20</f>
        <v>0</v>
      </c>
      <c r="H20" s="88">
        <f>H21*C20</f>
        <v>0</v>
      </c>
      <c r="I20" s="88">
        <f>'ORÇAMENTO 11.19'!I64</f>
        <v>0</v>
      </c>
    </row>
    <row r="21" spans="1:9" ht="12.75" customHeight="1">
      <c r="A21" s="95"/>
      <c r="B21" s="90">
        <f>B20</f>
        <v>0</v>
      </c>
      <c r="C21" s="96"/>
      <c r="D21" s="92"/>
      <c r="E21" s="93"/>
      <c r="F21" s="93"/>
      <c r="G21" s="93">
        <v>0.5</v>
      </c>
      <c r="H21" s="93">
        <v>0.5</v>
      </c>
      <c r="I21" s="94"/>
    </row>
    <row r="22" spans="1:9" ht="12.75" customHeight="1">
      <c r="A22" s="97"/>
      <c r="B22" s="82" t="s">
        <v>118</v>
      </c>
      <c r="C22" s="98">
        <f>C10+C12+C14+C16+C18+C20</f>
        <v>0</v>
      </c>
      <c r="D22" s="98">
        <f>D10+D12+D14+D16+D18+D20</f>
        <v>0</v>
      </c>
      <c r="E22" s="98">
        <f>E10+E12+E14+E16+E18</f>
        <v>0</v>
      </c>
      <c r="F22" s="98">
        <f>F10+F12+F14+F16+F18</f>
        <v>0</v>
      </c>
      <c r="G22" s="98">
        <f>G10+G12+G14+G16+G18+G20</f>
        <v>0</v>
      </c>
      <c r="H22" s="98">
        <f>H10+H12+H14+H16+H18+H20</f>
        <v>0</v>
      </c>
      <c r="I22" s="98">
        <f>I10+I12+I14+I16+I18+I20</f>
        <v>0</v>
      </c>
    </row>
    <row r="23" spans="1:9" ht="12.75" customHeight="1">
      <c r="A23" s="99"/>
      <c r="B23" s="100"/>
      <c r="C23" s="101"/>
      <c r="D23" s="101"/>
      <c r="E23" s="100"/>
      <c r="F23" s="102" t="s">
        <v>119</v>
      </c>
      <c r="G23" s="103"/>
      <c r="H23" s="103"/>
      <c r="I23" s="104"/>
    </row>
    <row r="24" spans="1:9" ht="12.75" customHeight="1">
      <c r="A24" s="105" t="s">
        <v>120</v>
      </c>
      <c r="B24" s="100"/>
      <c r="C24" s="100"/>
      <c r="D24" s="100"/>
      <c r="E24" s="100"/>
      <c r="F24" s="100"/>
      <c r="G24" s="100"/>
      <c r="H24" s="100"/>
      <c r="I24" s="100"/>
    </row>
    <row r="25" spans="1:9" ht="12.75" customHeight="1">
      <c r="A25" s="100"/>
      <c r="B25" s="100"/>
      <c r="C25" s="100"/>
      <c r="D25" s="106"/>
      <c r="E25" s="107"/>
      <c r="F25" s="106"/>
      <c r="G25" s="106"/>
      <c r="H25" s="106"/>
      <c r="I25" s="108">
        <f>'ORÇAMENTO 11.19'!I69</f>
        <v>0</v>
      </c>
    </row>
  </sheetData>
  <sheetProtection selectLockedCells="1" selectUnlockedCells="1"/>
  <mergeCells count="3">
    <mergeCell ref="A1:I1"/>
    <mergeCell ref="A2:I2"/>
    <mergeCell ref="A7:I7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Normal="120" zoomScaleSheetLayoutView="100" workbookViewId="0" topLeftCell="A43">
      <selection activeCell="C63" sqref="C63"/>
    </sheetView>
  </sheetViews>
  <sheetFormatPr defaultColWidth="9.140625" defaultRowHeight="15" customHeight="1"/>
  <cols>
    <col min="1" max="1" width="28.140625" style="0" customWidth="1"/>
    <col min="2" max="2" width="20.7109375" style="0" customWidth="1"/>
    <col min="3" max="3" width="22.57421875" style="0" customWidth="1"/>
    <col min="4" max="4" width="26.140625" style="0" customWidth="1"/>
    <col min="5" max="5" width="30.7109375" style="0" customWidth="1"/>
    <col min="6" max="6" width="4.8515625" style="0" customWidth="1"/>
    <col min="7" max="16384" width="9.00390625" style="0" customWidth="1"/>
  </cols>
  <sheetData>
    <row r="1" spans="1:10" ht="28.5" customHeight="1">
      <c r="A1" s="109">
        <f>'ORÇAMENTO 11.19'!A1</f>
        <v>0</v>
      </c>
      <c r="B1" s="109"/>
      <c r="C1" s="109"/>
      <c r="D1" s="109"/>
      <c r="E1" s="109"/>
      <c r="F1" s="109"/>
      <c r="G1" s="110"/>
      <c r="H1" s="110"/>
      <c r="I1" s="110"/>
      <c r="J1" s="110"/>
    </row>
    <row r="2" spans="1:10" ht="23.25" customHeight="1">
      <c r="A2" s="111">
        <f>'ORÇAMENTO 11.19'!A2</f>
        <v>0</v>
      </c>
      <c r="B2" s="111"/>
      <c r="C2" s="111"/>
      <c r="D2" s="111"/>
      <c r="E2" s="111"/>
      <c r="F2" s="111"/>
      <c r="G2" s="110"/>
      <c r="H2" s="110"/>
      <c r="I2" s="110"/>
      <c r="J2" s="110"/>
    </row>
    <row r="3" spans="1:10" ht="10.5" customHeight="1">
      <c r="A3" s="112"/>
      <c r="B3" s="112"/>
      <c r="C3" s="112"/>
      <c r="D3" s="112"/>
      <c r="E3" s="112"/>
      <c r="F3" s="112"/>
      <c r="G3" s="110"/>
      <c r="H3" s="110"/>
      <c r="I3" s="110"/>
      <c r="J3" s="110"/>
    </row>
    <row r="4" spans="1:10" ht="15" customHeight="1">
      <c r="A4" s="113" t="s">
        <v>121</v>
      </c>
      <c r="B4" s="113"/>
      <c r="C4" s="113"/>
      <c r="D4" s="113"/>
      <c r="E4" s="113"/>
      <c r="F4" s="114"/>
      <c r="G4" s="114"/>
      <c r="H4" s="114"/>
      <c r="I4" s="114"/>
      <c r="J4" s="114"/>
    </row>
    <row r="5" spans="1:10" ht="6.75" customHeight="1">
      <c r="A5" s="115"/>
      <c r="B5" s="115"/>
      <c r="C5" s="115"/>
      <c r="D5" s="115"/>
      <c r="E5" s="115"/>
      <c r="F5" s="114"/>
      <c r="G5" s="114"/>
      <c r="H5" s="114"/>
      <c r="I5" s="114"/>
      <c r="J5" s="114"/>
    </row>
    <row r="6" spans="1:10" ht="15" customHeight="1">
      <c r="A6" s="116" t="s">
        <v>122</v>
      </c>
      <c r="B6" s="116"/>
      <c r="C6" s="116"/>
      <c r="D6" s="116"/>
      <c r="E6" s="115"/>
      <c r="F6" s="114"/>
      <c r="G6" s="114"/>
      <c r="H6" s="114"/>
      <c r="I6" s="114"/>
      <c r="J6" s="114"/>
    </row>
    <row r="7" spans="1:10" ht="15" customHeight="1">
      <c r="A7" s="117" t="s">
        <v>123</v>
      </c>
      <c r="B7" s="118" t="s">
        <v>124</v>
      </c>
      <c r="C7" s="118" t="s">
        <v>125</v>
      </c>
      <c r="D7" s="118" t="s">
        <v>126</v>
      </c>
      <c r="E7" s="115"/>
      <c r="F7" s="114"/>
      <c r="G7" s="114"/>
      <c r="H7" s="114"/>
      <c r="I7" s="114"/>
      <c r="J7" s="114"/>
    </row>
    <row r="8" spans="1:10" ht="15" customHeight="1">
      <c r="A8" s="119" t="s">
        <v>127</v>
      </c>
      <c r="B8" s="120">
        <v>20.34</v>
      </c>
      <c r="C8" s="120">
        <v>22.12</v>
      </c>
      <c r="D8" s="120">
        <v>25</v>
      </c>
      <c r="E8" s="121"/>
      <c r="F8" s="121"/>
      <c r="G8" s="121"/>
      <c r="H8" s="121"/>
      <c r="I8" s="121"/>
      <c r="J8" s="121"/>
    </row>
    <row r="9" spans="1:10" ht="13.5" customHeight="1">
      <c r="A9" s="122"/>
      <c r="B9" s="122"/>
      <c r="C9" s="122"/>
      <c r="D9" s="122"/>
      <c r="E9" s="121"/>
      <c r="F9" s="121"/>
      <c r="G9" s="121"/>
      <c r="H9" s="121"/>
      <c r="I9" s="121"/>
      <c r="J9" s="121"/>
    </row>
    <row r="10" spans="1:10" ht="15" customHeight="1">
      <c r="A10" s="123" t="s">
        <v>128</v>
      </c>
      <c r="B10" s="124" t="s">
        <v>129</v>
      </c>
      <c r="C10" s="124"/>
      <c r="D10" s="124"/>
      <c r="E10" s="123" t="s">
        <v>130</v>
      </c>
      <c r="F10" s="121"/>
      <c r="G10" s="121"/>
      <c r="H10" s="121"/>
      <c r="I10" s="121"/>
      <c r="J10" s="121"/>
    </row>
    <row r="11" spans="1:10" ht="15" customHeight="1">
      <c r="A11" s="123"/>
      <c r="B11" s="124" t="s">
        <v>131</v>
      </c>
      <c r="C11" s="124" t="s">
        <v>132</v>
      </c>
      <c r="D11" s="124" t="s">
        <v>133</v>
      </c>
      <c r="E11" s="123"/>
      <c r="F11" s="121"/>
      <c r="G11" s="125"/>
      <c r="H11" s="125"/>
      <c r="I11" s="125"/>
      <c r="J11" s="121"/>
    </row>
    <row r="12" spans="1:10" ht="15" customHeight="1">
      <c r="A12" s="126" t="s">
        <v>134</v>
      </c>
      <c r="B12" s="127">
        <v>3</v>
      </c>
      <c r="C12" s="127">
        <v>4</v>
      </c>
      <c r="D12" s="127">
        <v>5.5</v>
      </c>
      <c r="E12" s="128">
        <v>4.5</v>
      </c>
      <c r="F12" s="121">
        <f aca="true" t="shared" si="0" ref="F12:F20">IF(E12=0," ",IF(E12&lt;B12,"ERRO",(IF(E12&gt;D12,"ERRO","OK!"))))</f>
        <v>0</v>
      </c>
      <c r="G12" s="125"/>
      <c r="H12" s="125"/>
      <c r="I12" s="125"/>
      <c r="J12" s="121"/>
    </row>
    <row r="13" spans="1:10" ht="15" customHeight="1">
      <c r="A13" s="126" t="s">
        <v>135</v>
      </c>
      <c r="B13" s="129">
        <v>0.8</v>
      </c>
      <c r="C13" s="129">
        <v>0.8</v>
      </c>
      <c r="D13" s="129">
        <v>1</v>
      </c>
      <c r="E13" s="130">
        <v>1</v>
      </c>
      <c r="F13" s="121">
        <f t="shared" si="0"/>
        <v>0</v>
      </c>
      <c r="G13" s="125"/>
      <c r="H13" s="125"/>
      <c r="I13" s="125"/>
      <c r="J13" s="121"/>
    </row>
    <row r="14" spans="1:10" ht="15" customHeight="1">
      <c r="A14" s="126" t="s">
        <v>136</v>
      </c>
      <c r="B14" s="129">
        <v>0.97</v>
      </c>
      <c r="C14" s="129">
        <v>1.27</v>
      </c>
      <c r="D14" s="129">
        <v>1.27</v>
      </c>
      <c r="E14" s="130">
        <v>1</v>
      </c>
      <c r="F14" s="121">
        <f t="shared" si="0"/>
        <v>0</v>
      </c>
      <c r="G14" s="125"/>
      <c r="H14" s="125"/>
      <c r="I14" s="125"/>
      <c r="J14" s="121"/>
    </row>
    <row r="15" spans="1:10" ht="15" customHeight="1">
      <c r="A15" s="126" t="s">
        <v>137</v>
      </c>
      <c r="B15" s="129">
        <v>0.59</v>
      </c>
      <c r="C15" s="129">
        <v>1.23</v>
      </c>
      <c r="D15" s="129">
        <v>1.39</v>
      </c>
      <c r="E15" s="130">
        <v>1.3</v>
      </c>
      <c r="F15" s="121">
        <f t="shared" si="0"/>
        <v>0</v>
      </c>
      <c r="G15" s="125"/>
      <c r="H15" s="125"/>
      <c r="I15" s="125"/>
      <c r="J15" s="121"/>
    </row>
    <row r="16" spans="1:10" ht="15" customHeight="1">
      <c r="A16" s="126" t="s">
        <v>138</v>
      </c>
      <c r="B16" s="129">
        <v>6.16</v>
      </c>
      <c r="C16" s="129">
        <v>7.4</v>
      </c>
      <c r="D16" s="129">
        <v>8.96</v>
      </c>
      <c r="E16" s="130">
        <v>7</v>
      </c>
      <c r="F16" s="121">
        <f t="shared" si="0"/>
        <v>0</v>
      </c>
      <c r="G16" s="125"/>
      <c r="H16" s="125"/>
      <c r="I16" s="125"/>
      <c r="J16" s="121"/>
    </row>
    <row r="17" spans="1:10" ht="30.75" customHeight="1">
      <c r="A17" s="131" t="s">
        <v>139</v>
      </c>
      <c r="B17" s="132">
        <f>SUM(B18:B20)</f>
        <v>5.15</v>
      </c>
      <c r="C17" s="132">
        <f>SUM(C18:C20)</f>
        <v>6.65</v>
      </c>
      <c r="D17" s="132">
        <f>SUM(D18:D20)</f>
        <v>8.65</v>
      </c>
      <c r="E17" s="132">
        <f>SUM(E18:E20)</f>
        <v>6.15</v>
      </c>
      <c r="F17" s="121">
        <f t="shared" si="0"/>
        <v>0</v>
      </c>
      <c r="G17" s="125"/>
      <c r="H17" s="125"/>
      <c r="I17" s="125"/>
      <c r="J17" s="121"/>
    </row>
    <row r="18" spans="1:10" ht="15" customHeight="1">
      <c r="A18" s="126" t="s">
        <v>140</v>
      </c>
      <c r="B18" s="129">
        <v>3</v>
      </c>
      <c r="C18" s="129">
        <v>3</v>
      </c>
      <c r="D18" s="129">
        <v>3</v>
      </c>
      <c r="E18" s="130">
        <v>3</v>
      </c>
      <c r="F18" s="121">
        <f t="shared" si="0"/>
        <v>0</v>
      </c>
      <c r="G18" s="125"/>
      <c r="H18" s="125"/>
      <c r="I18" s="125"/>
      <c r="J18" s="121"/>
    </row>
    <row r="19" spans="1:10" ht="15" customHeight="1">
      <c r="A19" s="126" t="s">
        <v>141</v>
      </c>
      <c r="B19" s="129">
        <v>0.65</v>
      </c>
      <c r="C19" s="129">
        <v>0.65</v>
      </c>
      <c r="D19" s="129">
        <v>0.65</v>
      </c>
      <c r="E19" s="130">
        <v>0.65</v>
      </c>
      <c r="F19" s="121">
        <f t="shared" si="0"/>
        <v>0</v>
      </c>
      <c r="G19" s="125"/>
      <c r="H19" s="125"/>
      <c r="I19" s="125"/>
      <c r="J19" s="121"/>
    </row>
    <row r="20" spans="1:10" ht="15" customHeight="1">
      <c r="A20" s="126" t="s">
        <v>142</v>
      </c>
      <c r="B20" s="129">
        <v>1.5</v>
      </c>
      <c r="C20" s="129">
        <v>3</v>
      </c>
      <c r="D20" s="129">
        <v>5</v>
      </c>
      <c r="E20" s="130">
        <v>2.5</v>
      </c>
      <c r="F20" s="121">
        <f t="shared" si="0"/>
        <v>0</v>
      </c>
      <c r="G20" s="121"/>
      <c r="H20" s="121"/>
      <c r="I20" s="121"/>
      <c r="J20" s="121"/>
    </row>
    <row r="21" spans="1:10" ht="19.5" customHeight="1">
      <c r="A21" s="133" t="s">
        <v>143</v>
      </c>
      <c r="B21" s="134"/>
      <c r="C21" s="134"/>
      <c r="D21" s="134"/>
      <c r="E21" s="135">
        <f>ROUND((((((1+E12/100+E13/100+E14/100)*(1+E15/100)*(1+E16/100))/(1-E17/100))-1)*100),2)</f>
        <v>23</v>
      </c>
      <c r="F21" s="121">
        <f>IF(E21=0," ",IF(E21&lt;B8,"ERRO",(IF(E21&gt;D8,"ERRO","OK!"))))</f>
        <v>0</v>
      </c>
      <c r="G21" s="121"/>
      <c r="H21" s="121"/>
      <c r="I21" s="121"/>
      <c r="J21" s="121"/>
    </row>
    <row r="22" spans="1:10" ht="8.2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</row>
    <row r="23" spans="1:10" ht="15" customHeight="1">
      <c r="A23" s="121" t="s">
        <v>144</v>
      </c>
      <c r="B23" s="121"/>
      <c r="C23" s="121"/>
      <c r="D23" s="121"/>
      <c r="E23" s="121"/>
      <c r="F23" s="121"/>
      <c r="G23" s="121"/>
      <c r="H23" s="121"/>
      <c r="I23" s="121"/>
      <c r="J23" s="121"/>
    </row>
    <row r="24" spans="1:10" ht="1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</row>
    <row r="25" spans="1:10" ht="15" customHeight="1">
      <c r="A25" s="136" t="s">
        <v>145</v>
      </c>
      <c r="B25" s="136"/>
      <c r="C25" s="136"/>
      <c r="D25" s="136"/>
      <c r="E25" s="121"/>
      <c r="F25" s="121"/>
      <c r="G25" s="121"/>
      <c r="H25" s="121"/>
      <c r="I25" s="121"/>
      <c r="J25" s="121"/>
    </row>
    <row r="26" spans="1:10" ht="15" customHeight="1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5" customHeight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5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6.75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5" customHeight="1">
      <c r="A31" s="137" t="s">
        <v>146</v>
      </c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5" customHeight="1">
      <c r="A32" s="138" t="s">
        <v>147</v>
      </c>
      <c r="B32" s="138"/>
      <c r="C32" s="138"/>
      <c r="D32" s="138"/>
      <c r="E32" s="121"/>
      <c r="F32" s="121"/>
      <c r="G32" s="121"/>
      <c r="H32" s="121"/>
      <c r="I32" s="121"/>
      <c r="J32" s="121"/>
    </row>
    <row r="33" spans="1:10" ht="15" customHeight="1">
      <c r="A33" s="138" t="s">
        <v>148</v>
      </c>
      <c r="B33" s="138"/>
      <c r="C33" s="138"/>
      <c r="D33" s="138"/>
      <c r="E33" s="121"/>
      <c r="F33" s="121"/>
      <c r="G33" s="121"/>
      <c r="H33" s="121"/>
      <c r="I33" s="121"/>
      <c r="J33" s="121"/>
    </row>
    <row r="34" spans="1:10" ht="15" customHeight="1">
      <c r="A34" s="138" t="s">
        <v>149</v>
      </c>
      <c r="B34" s="138"/>
      <c r="C34" s="138"/>
      <c r="D34" s="138"/>
      <c r="E34" s="121"/>
      <c r="F34" s="121"/>
      <c r="G34" s="121"/>
      <c r="H34" s="121"/>
      <c r="I34" s="121"/>
      <c r="J34" s="121"/>
    </row>
    <row r="35" spans="1:10" ht="15" customHeight="1">
      <c r="A35" s="138" t="s">
        <v>150</v>
      </c>
      <c r="B35" s="138"/>
      <c r="C35" s="138"/>
      <c r="D35" s="138"/>
      <c r="E35" s="121"/>
      <c r="F35" s="121"/>
      <c r="G35" s="121"/>
      <c r="H35" s="121"/>
      <c r="I35" s="121"/>
      <c r="J35" s="121"/>
    </row>
    <row r="36" spans="1:10" ht="15" customHeight="1">
      <c r="A36" s="138" t="s">
        <v>151</v>
      </c>
      <c r="B36" s="138"/>
      <c r="C36" s="138"/>
      <c r="D36" s="138"/>
      <c r="E36" s="121"/>
      <c r="F36" s="121"/>
      <c r="G36" s="121"/>
      <c r="H36" s="121"/>
      <c r="I36" s="121"/>
      <c r="J36" s="121"/>
    </row>
    <row r="37" spans="1:10" ht="8.25" customHeight="1">
      <c r="A37" s="139"/>
      <c r="B37" s="139"/>
      <c r="C37" s="139"/>
      <c r="D37" s="139"/>
      <c r="E37" s="121"/>
      <c r="F37" s="121"/>
      <c r="G37" s="121"/>
      <c r="H37" s="121"/>
      <c r="I37" s="121"/>
      <c r="J37" s="121"/>
    </row>
    <row r="38" spans="1:10" ht="15" customHeight="1">
      <c r="A38" s="140" t="s">
        <v>152</v>
      </c>
      <c r="B38" s="140"/>
      <c r="C38" s="140"/>
      <c r="D38" s="140"/>
      <c r="E38" s="140"/>
      <c r="F38" s="141"/>
      <c r="G38" s="141"/>
      <c r="H38" s="141"/>
      <c r="I38" s="141"/>
      <c r="J38" s="141"/>
    </row>
    <row r="39" spans="1:10" ht="15" customHeight="1">
      <c r="A39" s="142" t="s">
        <v>153</v>
      </c>
      <c r="B39" s="143"/>
      <c r="C39" s="143"/>
      <c r="D39" s="143"/>
      <c r="E39" s="143"/>
      <c r="F39" s="141"/>
      <c r="G39" s="141"/>
      <c r="H39" s="141"/>
      <c r="I39" s="141"/>
      <c r="J39" s="141"/>
    </row>
    <row r="40" spans="1:10" ht="15" customHeight="1">
      <c r="A40" s="142" t="s">
        <v>154</v>
      </c>
      <c r="B40" s="143"/>
      <c r="C40" s="143"/>
      <c r="D40" s="143"/>
      <c r="E40" s="143"/>
      <c r="F40" s="141"/>
      <c r="G40" s="141"/>
      <c r="H40" s="141"/>
      <c r="I40" s="141"/>
      <c r="J40" s="141"/>
    </row>
    <row r="41" ht="10.5" customHeight="1"/>
    <row r="42" spans="1:4" ht="48.75" customHeight="1">
      <c r="A42" s="144" t="s">
        <v>155</v>
      </c>
      <c r="B42" s="144"/>
      <c r="C42" s="144"/>
      <c r="D42" s="144"/>
    </row>
    <row r="43" ht="8.25" customHeight="1">
      <c r="A43" s="145"/>
    </row>
    <row r="44" spans="1:4" ht="15" customHeight="1">
      <c r="A44" s="116" t="s">
        <v>156</v>
      </c>
      <c r="B44" s="116"/>
      <c r="C44" s="116"/>
      <c r="D44" s="116"/>
    </row>
    <row r="45" spans="1:4" ht="15" customHeight="1">
      <c r="A45" s="117" t="s">
        <v>123</v>
      </c>
      <c r="B45" s="118" t="s">
        <v>124</v>
      </c>
      <c r="C45" s="118" t="s">
        <v>125</v>
      </c>
      <c r="D45" s="118" t="s">
        <v>126</v>
      </c>
    </row>
    <row r="46" spans="1:4" ht="15" customHeight="1">
      <c r="A46" s="119" t="s">
        <v>127</v>
      </c>
      <c r="B46" s="146">
        <v>0.2034</v>
      </c>
      <c r="C46" s="146">
        <v>0.2212</v>
      </c>
      <c r="D46" s="146">
        <v>0.25</v>
      </c>
    </row>
    <row r="47" spans="1:4" ht="72.75" customHeight="1">
      <c r="A47" s="147" t="s">
        <v>157</v>
      </c>
      <c r="B47" s="147"/>
      <c r="C47" s="147"/>
      <c r="D47" s="147"/>
    </row>
    <row r="48" spans="1:4" ht="9" customHeight="1">
      <c r="A48" s="148"/>
      <c r="B48" s="149"/>
      <c r="C48" s="149"/>
      <c r="D48" s="149"/>
    </row>
    <row r="49" spans="1:4" ht="94.5" customHeight="1">
      <c r="A49" s="150" t="s">
        <v>158</v>
      </c>
      <c r="B49" s="150"/>
      <c r="C49" s="150"/>
      <c r="D49" s="150"/>
    </row>
    <row r="50" ht="9" customHeight="1"/>
    <row r="51" spans="1:5" ht="34.5" customHeight="1">
      <c r="A51" s="151" t="s">
        <v>159</v>
      </c>
      <c r="B51" s="152">
        <f>SUM(B18:B20)+4.5</f>
        <v>9.65</v>
      </c>
      <c r="C51" s="152">
        <f>SUM(C18:C20)+4.5</f>
        <v>11.15</v>
      </c>
      <c r="D51" s="152">
        <f>SUM(D18:D20)+4.5</f>
        <v>13.15</v>
      </c>
      <c r="E51" s="153">
        <f>IF(E17&gt;0,(SUM(E18:E20)+4.5),0)</f>
        <v>10.65</v>
      </c>
    </row>
    <row r="52" spans="1:5" s="157" customFormat="1" ht="23.25" customHeight="1">
      <c r="A52" s="154" t="s">
        <v>143</v>
      </c>
      <c r="B52" s="155"/>
      <c r="C52" s="155"/>
      <c r="D52" s="155"/>
      <c r="E52" s="156">
        <f>((((1+E12/100+E13/100+E14/100)*(1+E15/100)*(1+E16/100))/(1-E51/100))-1)*100</f>
        <v>29.19576385002798</v>
      </c>
    </row>
    <row r="55" ht="15" customHeight="1">
      <c r="E55" s="158">
        <f>'ORÇAMENTO 11.19'!I69</f>
        <v>0</v>
      </c>
    </row>
  </sheetData>
  <sheetProtection selectLockedCells="1" selectUnlockedCells="1"/>
  <mergeCells count="19">
    <mergeCell ref="A1:F1"/>
    <mergeCell ref="A2:F2"/>
    <mergeCell ref="A3:F3"/>
    <mergeCell ref="A4:E4"/>
    <mergeCell ref="A6:D6"/>
    <mergeCell ref="A9:D9"/>
    <mergeCell ref="A10:A11"/>
    <mergeCell ref="B10:D10"/>
    <mergeCell ref="E10:E11"/>
    <mergeCell ref="A25:D25"/>
    <mergeCell ref="A32:D32"/>
    <mergeCell ref="A33:D33"/>
    <mergeCell ref="A34:D34"/>
    <mergeCell ref="A35:D35"/>
    <mergeCell ref="A36:D36"/>
    <mergeCell ref="A42:D42"/>
    <mergeCell ref="A44:D44"/>
    <mergeCell ref="A47:D47"/>
    <mergeCell ref="A49:D49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Normal="120" zoomScaleSheetLayoutView="100" workbookViewId="0" topLeftCell="A1">
      <selection activeCell="A30" sqref="A30"/>
    </sheetView>
  </sheetViews>
  <sheetFormatPr defaultColWidth="11.421875" defaultRowHeight="12.75" customHeight="1"/>
  <cols>
    <col min="1" max="1" width="4.00390625" style="159" customWidth="1"/>
    <col min="2" max="4" width="5.7109375" style="159" customWidth="1"/>
    <col min="5" max="5" width="3.57421875" style="159" customWidth="1"/>
    <col min="6" max="6" width="3.7109375" style="159" customWidth="1"/>
    <col min="7" max="10" width="0" style="159" hidden="1" customWidth="1"/>
    <col min="11" max="11" width="11.00390625" style="159" customWidth="1"/>
    <col min="12" max="12" width="7.00390625" style="159" customWidth="1"/>
    <col min="13" max="13" width="6.140625" style="159" customWidth="1"/>
    <col min="14" max="14" width="10.7109375" style="159" customWidth="1"/>
    <col min="15" max="15" width="13.7109375" style="159" customWidth="1"/>
    <col min="16" max="16" width="9.8515625" style="159" customWidth="1"/>
    <col min="17" max="17" width="13.140625" style="159" customWidth="1"/>
    <col min="18" max="18" width="10.28125" style="159" customWidth="1"/>
    <col min="19" max="19" width="11.00390625" style="159" customWidth="1"/>
    <col min="20" max="20" width="9.00390625" style="159" customWidth="1"/>
    <col min="21" max="21" width="9.421875" style="159" customWidth="1"/>
    <col min="22" max="22" width="7.7109375" style="159" customWidth="1"/>
    <col min="23" max="23" width="8.421875" style="159" customWidth="1"/>
    <col min="24" max="24" width="10.7109375" style="159" customWidth="1"/>
    <col min="25" max="25" width="8.7109375" style="160" customWidth="1"/>
    <col min="26" max="26" width="10.28125" style="160" customWidth="1"/>
    <col min="27" max="16384" width="11.00390625" style="159" customWidth="1"/>
  </cols>
  <sheetData>
    <row r="1" spans="1:26" ht="12.75" customHeight="1">
      <c r="A1" s="161">
        <f>'ORÇAMENTO 11.19'!A1</f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ht="12.75" customHeight="1">
      <c r="A2" s="162">
        <f>'ORÇAMENTO 11.19'!A2</f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2.7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</row>
    <row r="4" s="159" customFormat="1" ht="12.75" customHeight="1">
      <c r="Z4" s="164" t="s">
        <v>160</v>
      </c>
    </row>
    <row r="5" spans="1:26" ht="12.75" customHeight="1">
      <c r="A5" s="165" t="s">
        <v>161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6" t="s">
        <v>162</v>
      </c>
    </row>
    <row r="6" spans="11:26" ht="12.75" customHeight="1">
      <c r="K6" s="167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spans="1:26" s="173" customFormat="1" ht="12.75" customHeight="1">
      <c r="A7" s="169" t="s">
        <v>163</v>
      </c>
      <c r="B7" s="170"/>
      <c r="C7" s="170"/>
      <c r="D7" s="170"/>
      <c r="E7" s="170"/>
      <c r="F7" s="170"/>
      <c r="G7" s="171" t="s">
        <v>164</v>
      </c>
      <c r="H7" s="172"/>
      <c r="I7" s="172"/>
      <c r="L7" s="172"/>
      <c r="M7" s="172"/>
      <c r="N7" s="169" t="s">
        <v>165</v>
      </c>
      <c r="O7" s="174"/>
      <c r="P7" s="174"/>
      <c r="Q7" s="174"/>
      <c r="S7" s="175"/>
      <c r="T7" s="169" t="s">
        <v>166</v>
      </c>
      <c r="V7"/>
      <c r="W7"/>
      <c r="X7"/>
      <c r="Y7" s="171" t="s">
        <v>167</v>
      </c>
      <c r="Z7" s="176"/>
    </row>
    <row r="8" spans="1:26" ht="14.25" customHeight="1">
      <c r="A8" s="177" t="s">
        <v>168</v>
      </c>
      <c r="B8" s="177"/>
      <c r="C8" s="177"/>
      <c r="D8" s="177"/>
      <c r="E8" s="177"/>
      <c r="F8" s="177"/>
      <c r="G8" s="178" t="s">
        <v>169</v>
      </c>
      <c r="H8" s="178"/>
      <c r="I8" s="178"/>
      <c r="J8" s="178"/>
      <c r="K8" s="178"/>
      <c r="L8" s="179"/>
      <c r="M8" s="179"/>
      <c r="N8" s="178" t="s">
        <v>170</v>
      </c>
      <c r="O8" s="178"/>
      <c r="P8" s="178"/>
      <c r="Q8" s="178"/>
      <c r="R8" s="178"/>
      <c r="S8" s="180"/>
      <c r="T8" s="177" t="s">
        <v>171</v>
      </c>
      <c r="U8" s="177"/>
      <c r="V8" s="177"/>
      <c r="W8" s="177"/>
      <c r="X8" s="177"/>
      <c r="Y8" s="181"/>
      <c r="Z8" s="181"/>
    </row>
    <row r="9" spans="10:26" ht="12.75" customHeight="1">
      <c r="J9" s="182"/>
      <c r="K9" s="182"/>
      <c r="L9" s="182"/>
      <c r="M9" s="182"/>
      <c r="N9" s="182"/>
      <c r="O9" s="182"/>
      <c r="P9" s="182"/>
      <c r="Q9" s="182"/>
      <c r="R9" s="182"/>
      <c r="S9" s="183"/>
      <c r="T9" s="183"/>
      <c r="U9" s="182"/>
      <c r="V9" s="182"/>
      <c r="W9" s="182"/>
      <c r="X9" s="182"/>
      <c r="Y9" s="182"/>
      <c r="Z9" s="182"/>
    </row>
    <row r="10" spans="1:26" ht="12.75" customHeight="1">
      <c r="A10" s="184" t="s">
        <v>172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82"/>
      <c r="M10" s="182"/>
      <c r="N10" s="171" t="s">
        <v>173</v>
      </c>
      <c r="O10" s="163"/>
      <c r="P10" s="163"/>
      <c r="Q10" s="163"/>
      <c r="S10" s="185"/>
      <c r="T10" s="185"/>
      <c r="V10" s="186"/>
      <c r="W10" s="186"/>
      <c r="Z10" s="176"/>
    </row>
    <row r="11" spans="1:26" ht="12.75" customHeight="1">
      <c r="A11" s="184"/>
      <c r="B11" s="187"/>
      <c r="C11" s="188" t="s">
        <v>174</v>
      </c>
      <c r="D11" s="189"/>
      <c r="E11" s="189"/>
      <c r="F11" s="190"/>
      <c r="G11" s="191"/>
      <c r="H11" s="191"/>
      <c r="I11" s="187" t="s">
        <v>175</v>
      </c>
      <c r="J11" s="190" t="s">
        <v>176</v>
      </c>
      <c r="K11" s="190"/>
      <c r="L11" s="163"/>
      <c r="M11" s="163"/>
      <c r="N11" s="192" t="s">
        <v>177</v>
      </c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</row>
    <row r="12" spans="1:26" ht="12.75" customHeight="1">
      <c r="A12" s="193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5"/>
      <c r="M12" s="195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6"/>
    </row>
    <row r="13" spans="1:26" ht="12.75" customHeight="1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75"/>
      <c r="M13" s="197"/>
      <c r="N13" s="175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8"/>
      <c r="Z13" s="198"/>
    </row>
    <row r="14" spans="1:26" ht="12.75" customHeight="1">
      <c r="A14" s="199" t="s">
        <v>178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 t="s">
        <v>179</v>
      </c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8"/>
      <c r="Z14" s="198"/>
    </row>
    <row r="15" spans="1:26" ht="12.75" customHeight="1">
      <c r="A15" s="200" t="s">
        <v>109</v>
      </c>
      <c r="B15" s="200" t="s">
        <v>180</v>
      </c>
      <c r="C15" s="200"/>
      <c r="D15" s="200"/>
      <c r="E15" s="200"/>
      <c r="F15" s="200"/>
      <c r="G15" s="200"/>
      <c r="H15" s="200"/>
      <c r="I15" s="200"/>
      <c r="J15" s="200"/>
      <c r="K15" s="200" t="s">
        <v>181</v>
      </c>
      <c r="L15" s="201" t="s">
        <v>182</v>
      </c>
      <c r="M15" s="202" t="s">
        <v>183</v>
      </c>
      <c r="N15" s="203">
        <f>IF(B11&lt;&gt;0,"Financiamento","Repasse")</f>
        <v>0</v>
      </c>
      <c r="O15" s="203"/>
      <c r="P15" s="203"/>
      <c r="Q15" s="203"/>
      <c r="R15" s="204" t="s">
        <v>184</v>
      </c>
      <c r="S15" s="204"/>
      <c r="T15" s="204"/>
      <c r="U15" s="204"/>
      <c r="V15" s="204"/>
      <c r="W15" s="204"/>
      <c r="X15" s="205" t="s">
        <v>185</v>
      </c>
      <c r="Y15" s="206" t="s">
        <v>186</v>
      </c>
      <c r="Z15" s="206" t="s">
        <v>184</v>
      </c>
    </row>
    <row r="16" spans="1:26" ht="12.75" customHeight="1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1"/>
      <c r="M16" s="202"/>
      <c r="N16" s="207" t="s">
        <v>187</v>
      </c>
      <c r="O16" s="208" t="s">
        <v>188</v>
      </c>
      <c r="P16" s="208" t="s">
        <v>189</v>
      </c>
      <c r="Q16" s="207" t="s">
        <v>112</v>
      </c>
      <c r="R16" s="209" t="s">
        <v>190</v>
      </c>
      <c r="S16" s="210" t="s">
        <v>191</v>
      </c>
      <c r="T16" s="211" t="s">
        <v>192</v>
      </c>
      <c r="U16" s="212" t="s">
        <v>193</v>
      </c>
      <c r="V16" s="211" t="s">
        <v>192</v>
      </c>
      <c r="W16" s="211" t="s">
        <v>194</v>
      </c>
      <c r="X16" s="213" t="s">
        <v>195</v>
      </c>
      <c r="Y16" s="214" t="s">
        <v>196</v>
      </c>
      <c r="Z16" s="214" t="s">
        <v>197</v>
      </c>
    </row>
    <row r="17" spans="1:29" s="173" customFormat="1" ht="12.75" customHeight="1">
      <c r="A17" s="215"/>
      <c r="B17" s="216" t="s">
        <v>198</v>
      </c>
      <c r="C17" s="217"/>
      <c r="D17" s="217"/>
      <c r="E17" s="217"/>
      <c r="F17" s="217"/>
      <c r="G17" s="217"/>
      <c r="H17" s="217"/>
      <c r="I17" s="217"/>
      <c r="J17" s="218"/>
      <c r="K17" s="219"/>
      <c r="L17" s="220"/>
      <c r="M17" s="221"/>
      <c r="N17" s="222">
        <f aca="true" t="shared" si="0" ref="N17:N23">Q17*X17</f>
        <v>0</v>
      </c>
      <c r="O17" s="223"/>
      <c r="P17" s="224"/>
      <c r="Q17" s="225"/>
      <c r="R17" s="226">
        <f aca="true" t="shared" si="1" ref="R17:R23">T17*X17</f>
        <v>0</v>
      </c>
      <c r="S17" s="227"/>
      <c r="T17" s="228"/>
      <c r="U17" s="229">
        <f aca="true" t="shared" si="2" ref="U17:U23">X17*V17</f>
        <v>0</v>
      </c>
      <c r="V17" s="225"/>
      <c r="W17" s="230"/>
      <c r="X17" s="231"/>
      <c r="Y17" s="231"/>
      <c r="Z17" s="232"/>
      <c r="AA17" s="233">
        <f aca="true" t="shared" si="3" ref="AA17:AA23">IF(L17=1,"ERRO - VALOR SUPERA LIMITE",IF(M17=1,"ERRO - VALOR INFERIOR AO ESTABELECIDO",""))</f>
        <v>0</v>
      </c>
      <c r="AB17"/>
      <c r="AC17" s="234">
        <f aca="true" t="shared" si="4" ref="AC17:AC25">N17+R17</f>
        <v>0</v>
      </c>
    </row>
    <row r="18" spans="1:29" s="173" customFormat="1" ht="12.75" customHeight="1">
      <c r="A18" s="215">
        <v>1</v>
      </c>
      <c r="B18" s="216" t="s">
        <v>21</v>
      </c>
      <c r="C18" s="217"/>
      <c r="D18" s="217"/>
      <c r="E18" s="217"/>
      <c r="F18" s="217"/>
      <c r="G18" s="217"/>
      <c r="H18" s="217"/>
      <c r="I18" s="217"/>
      <c r="J18" s="218"/>
      <c r="K18" s="235" t="s">
        <v>199</v>
      </c>
      <c r="L18" s="220"/>
      <c r="M18" s="221"/>
      <c r="N18" s="222">
        <f t="shared" si="0"/>
        <v>0</v>
      </c>
      <c r="O18" s="223"/>
      <c r="P18" s="224"/>
      <c r="Q18" s="225">
        <v>0.828376806</v>
      </c>
      <c r="R18" s="236">
        <f t="shared" si="1"/>
        <v>0</v>
      </c>
      <c r="S18" s="227"/>
      <c r="T18" s="228">
        <v>0.171623194</v>
      </c>
      <c r="U18" s="229">
        <f t="shared" si="2"/>
        <v>0</v>
      </c>
      <c r="V18" s="225">
        <v>0</v>
      </c>
      <c r="W18" s="230">
        <f aca="true" t="shared" si="5" ref="W18:W23">Q18+T18+V18</f>
        <v>1</v>
      </c>
      <c r="X18" s="231">
        <f>CRONOGRAMA!I10</f>
        <v>0</v>
      </c>
      <c r="Y18" s="231"/>
      <c r="Z18" s="232"/>
      <c r="AA18" s="233">
        <f t="shared" si="3"/>
        <v>0</v>
      </c>
      <c r="AB18"/>
      <c r="AC18" s="234">
        <f t="shared" si="4"/>
        <v>0</v>
      </c>
    </row>
    <row r="19" spans="1:29" s="173" customFormat="1" ht="12.75" customHeight="1">
      <c r="A19" s="215">
        <v>2</v>
      </c>
      <c r="B19" s="216" t="s">
        <v>34</v>
      </c>
      <c r="C19" s="217"/>
      <c r="D19" s="217"/>
      <c r="E19" s="217"/>
      <c r="F19" s="217"/>
      <c r="G19" s="217"/>
      <c r="H19" s="217"/>
      <c r="I19" s="217"/>
      <c r="J19" s="218"/>
      <c r="K19" s="235" t="s">
        <v>199</v>
      </c>
      <c r="L19" s="220"/>
      <c r="M19" s="221"/>
      <c r="N19" s="222">
        <f t="shared" si="0"/>
        <v>0</v>
      </c>
      <c r="O19" s="223"/>
      <c r="P19" s="224"/>
      <c r="Q19" s="225">
        <v>0.828376806</v>
      </c>
      <c r="R19" s="236">
        <f t="shared" si="1"/>
        <v>0</v>
      </c>
      <c r="S19" s="227"/>
      <c r="T19" s="228">
        <v>0.171623194</v>
      </c>
      <c r="U19" s="229">
        <f t="shared" si="2"/>
        <v>0</v>
      </c>
      <c r="V19" s="225">
        <v>0</v>
      </c>
      <c r="W19" s="230">
        <f t="shared" si="5"/>
        <v>1</v>
      </c>
      <c r="X19" s="231">
        <f>CRONOGRAMA!I12</f>
        <v>0</v>
      </c>
      <c r="Y19" s="231"/>
      <c r="Z19" s="232"/>
      <c r="AA19" s="233">
        <f t="shared" si="3"/>
        <v>0</v>
      </c>
      <c r="AB19"/>
      <c r="AC19" s="234">
        <f t="shared" si="4"/>
        <v>0</v>
      </c>
    </row>
    <row r="20" spans="1:29" s="173" customFormat="1" ht="12.75" customHeight="1">
      <c r="A20" s="215">
        <v>3</v>
      </c>
      <c r="B20" s="216" t="s">
        <v>52</v>
      </c>
      <c r="C20" s="217"/>
      <c r="D20" s="217"/>
      <c r="E20" s="217"/>
      <c r="F20" s="217"/>
      <c r="G20" s="217"/>
      <c r="H20" s="217"/>
      <c r="I20" s="217"/>
      <c r="J20" s="218"/>
      <c r="K20" s="235" t="s">
        <v>199</v>
      </c>
      <c r="L20" s="220"/>
      <c r="M20" s="221"/>
      <c r="N20" s="222">
        <f t="shared" si="0"/>
        <v>0</v>
      </c>
      <c r="O20" s="223"/>
      <c r="P20" s="224"/>
      <c r="Q20" s="225">
        <v>0.828376806</v>
      </c>
      <c r="R20" s="236">
        <f t="shared" si="1"/>
        <v>0</v>
      </c>
      <c r="S20" s="227"/>
      <c r="T20" s="228">
        <v>0.171623194</v>
      </c>
      <c r="U20" s="229">
        <f t="shared" si="2"/>
        <v>0</v>
      </c>
      <c r="V20" s="225">
        <v>0</v>
      </c>
      <c r="W20" s="230">
        <f t="shared" si="5"/>
        <v>1</v>
      </c>
      <c r="X20" s="231">
        <f>CRONOGRAMA!I14</f>
        <v>0</v>
      </c>
      <c r="Y20" s="231"/>
      <c r="Z20" s="232"/>
      <c r="AA20" s="233">
        <f t="shared" si="3"/>
        <v>0</v>
      </c>
      <c r="AB20"/>
      <c r="AC20" s="234">
        <f t="shared" si="4"/>
        <v>0</v>
      </c>
    </row>
    <row r="21" spans="1:29" s="173" customFormat="1" ht="12.75" customHeight="1">
      <c r="A21" s="215">
        <v>4</v>
      </c>
      <c r="B21" s="216" t="s">
        <v>69</v>
      </c>
      <c r="C21" s="217"/>
      <c r="D21" s="217"/>
      <c r="E21" s="217"/>
      <c r="F21" s="217"/>
      <c r="G21" s="217"/>
      <c r="H21" s="217"/>
      <c r="I21" s="217"/>
      <c r="J21" s="218"/>
      <c r="K21" s="235" t="s">
        <v>199</v>
      </c>
      <c r="L21" s="220"/>
      <c r="M21" s="221"/>
      <c r="N21" s="222">
        <f t="shared" si="0"/>
        <v>0</v>
      </c>
      <c r="O21" s="223"/>
      <c r="P21" s="224"/>
      <c r="Q21" s="225">
        <v>0.828376806</v>
      </c>
      <c r="R21" s="236">
        <f t="shared" si="1"/>
        <v>0</v>
      </c>
      <c r="S21" s="227"/>
      <c r="T21" s="228">
        <v>0.171623194</v>
      </c>
      <c r="U21" s="229">
        <f t="shared" si="2"/>
        <v>0</v>
      </c>
      <c r="V21" s="225">
        <v>0</v>
      </c>
      <c r="W21" s="230">
        <f t="shared" si="5"/>
        <v>1</v>
      </c>
      <c r="X21" s="231">
        <f>CRONOGRAMA!I16</f>
        <v>0</v>
      </c>
      <c r="Y21" s="231"/>
      <c r="Z21" s="232"/>
      <c r="AA21" s="233">
        <f t="shared" si="3"/>
        <v>0</v>
      </c>
      <c r="AB21"/>
      <c r="AC21" s="234">
        <f t="shared" si="4"/>
        <v>0</v>
      </c>
    </row>
    <row r="22" spans="1:29" s="173" customFormat="1" ht="12.75" customHeight="1">
      <c r="A22" s="215">
        <v>5</v>
      </c>
      <c r="B22" s="216" t="s">
        <v>73</v>
      </c>
      <c r="C22" s="216"/>
      <c r="D22" s="217"/>
      <c r="E22" s="217"/>
      <c r="F22" s="217"/>
      <c r="G22" s="217"/>
      <c r="H22" s="217"/>
      <c r="I22" s="217"/>
      <c r="J22" s="218"/>
      <c r="K22" s="235" t="s">
        <v>199</v>
      </c>
      <c r="L22" s="220"/>
      <c r="M22" s="221"/>
      <c r="N22" s="222">
        <f t="shared" si="0"/>
        <v>0</v>
      </c>
      <c r="O22" s="223"/>
      <c r="P22" s="224"/>
      <c r="Q22" s="225">
        <v>0.828376806</v>
      </c>
      <c r="R22" s="237">
        <f t="shared" si="1"/>
        <v>0</v>
      </c>
      <c r="S22" s="227"/>
      <c r="T22" s="228">
        <v>0.171623194</v>
      </c>
      <c r="U22" s="229">
        <f t="shared" si="2"/>
        <v>0</v>
      </c>
      <c r="V22" s="225">
        <v>0</v>
      </c>
      <c r="W22" s="230">
        <f t="shared" si="5"/>
        <v>1</v>
      </c>
      <c r="X22" s="231">
        <f>CRONOGRAMA!I18</f>
        <v>0</v>
      </c>
      <c r="Y22" s="231"/>
      <c r="Z22" s="238"/>
      <c r="AA22" s="233">
        <f t="shared" si="3"/>
        <v>0</v>
      </c>
      <c r="AB22"/>
      <c r="AC22" s="234">
        <f t="shared" si="4"/>
        <v>0</v>
      </c>
    </row>
    <row r="23" spans="1:29" s="173" customFormat="1" ht="12.75" customHeight="1">
      <c r="A23" s="215">
        <v>6</v>
      </c>
      <c r="B23" s="216" t="s">
        <v>97</v>
      </c>
      <c r="C23" s="217"/>
      <c r="D23" s="217"/>
      <c r="E23" s="217"/>
      <c r="F23" s="217"/>
      <c r="G23" s="217"/>
      <c r="H23" s="217"/>
      <c r="I23" s="217"/>
      <c r="J23" s="218"/>
      <c r="K23" s="235" t="s">
        <v>199</v>
      </c>
      <c r="L23" s="220"/>
      <c r="M23" s="221"/>
      <c r="N23" s="222">
        <f t="shared" si="0"/>
        <v>0</v>
      </c>
      <c r="O23" s="223"/>
      <c r="P23" s="224"/>
      <c r="Q23" s="225">
        <v>0.828376806</v>
      </c>
      <c r="R23" s="236">
        <f t="shared" si="1"/>
        <v>0</v>
      </c>
      <c r="S23" s="227"/>
      <c r="T23" s="228">
        <v>0.171623194</v>
      </c>
      <c r="U23" s="229">
        <f t="shared" si="2"/>
        <v>0</v>
      </c>
      <c r="V23" s="225">
        <v>0</v>
      </c>
      <c r="W23" s="230">
        <f t="shared" si="5"/>
        <v>1</v>
      </c>
      <c r="X23" s="231">
        <f>CRONOGRAMA!I20</f>
        <v>0</v>
      </c>
      <c r="Y23" s="231"/>
      <c r="Z23" s="238"/>
      <c r="AA23" s="233">
        <f t="shared" si="3"/>
        <v>0</v>
      </c>
      <c r="AB23"/>
      <c r="AC23" s="234">
        <f t="shared" si="4"/>
        <v>0</v>
      </c>
    </row>
    <row r="24" spans="1:29" s="173" customFormat="1" ht="12.75" customHeight="1">
      <c r="A24" s="215"/>
      <c r="B24" s="216"/>
      <c r="C24" s="217"/>
      <c r="D24" s="217"/>
      <c r="E24" s="217"/>
      <c r="F24" s="217"/>
      <c r="G24" s="217"/>
      <c r="H24" s="217"/>
      <c r="I24" s="217"/>
      <c r="J24" s="218"/>
      <c r="K24" s="235"/>
      <c r="L24" s="220"/>
      <c r="M24" s="221"/>
      <c r="N24" s="222"/>
      <c r="O24" s="223"/>
      <c r="P24" s="224"/>
      <c r="Q24" s="225"/>
      <c r="R24" s="236"/>
      <c r="S24" s="227"/>
      <c r="T24" s="228"/>
      <c r="U24" s="229"/>
      <c r="V24" s="225"/>
      <c r="W24" s="230"/>
      <c r="X24" s="239"/>
      <c r="Y24" s="215"/>
      <c r="Z24" s="232"/>
      <c r="AC24" s="234">
        <f t="shared" si="4"/>
        <v>0</v>
      </c>
    </row>
    <row r="25" spans="1:29" s="173" customFormat="1" ht="12.75" customHeight="1">
      <c r="A25" s="215"/>
      <c r="B25" s="216"/>
      <c r="C25" s="217"/>
      <c r="D25" s="217"/>
      <c r="E25" s="217"/>
      <c r="F25" s="217"/>
      <c r="G25" s="217"/>
      <c r="H25" s="217"/>
      <c r="I25" s="217"/>
      <c r="J25" s="218"/>
      <c r="K25" s="235"/>
      <c r="L25" s="220"/>
      <c r="M25" s="221"/>
      <c r="N25" s="222"/>
      <c r="O25" s="223"/>
      <c r="P25" s="224"/>
      <c r="Q25" s="225"/>
      <c r="R25" s="236"/>
      <c r="S25" s="227"/>
      <c r="T25" s="228"/>
      <c r="U25" s="229"/>
      <c r="V25" s="225"/>
      <c r="W25" s="230"/>
      <c r="X25" s="239"/>
      <c r="Y25" s="215"/>
      <c r="Z25" s="232"/>
      <c r="AC25" s="234">
        <f t="shared" si="4"/>
        <v>0</v>
      </c>
    </row>
    <row r="26" spans="1:29" s="173" customFormat="1" ht="12.75" customHeight="1">
      <c r="A26" s="240"/>
      <c r="B26" s="241"/>
      <c r="C26" s="241"/>
      <c r="D26" s="241"/>
      <c r="E26" s="241"/>
      <c r="F26" s="242"/>
      <c r="G26" s="242"/>
      <c r="H26" s="242"/>
      <c r="I26" s="242"/>
      <c r="J26" s="242"/>
      <c r="K26" s="243"/>
      <c r="L26" s="244"/>
      <c r="M26" s="245"/>
      <c r="N26" s="222">
        <f>SUM(N17:N25)</f>
        <v>0</v>
      </c>
      <c r="O26" s="246">
        <f>SUM(O17:O25)</f>
        <v>0</v>
      </c>
      <c r="P26" s="246">
        <f>SUM(P17:P25)</f>
        <v>0</v>
      </c>
      <c r="Q26" s="228" t="e">
        <f>ROUND(N26/$X26,4)</f>
        <v>#DIV/0!</v>
      </c>
      <c r="R26" s="237">
        <f>SUM(R17:R25)</f>
        <v>0</v>
      </c>
      <c r="S26" s="226">
        <f>SUM(S17:S25)</f>
        <v>0</v>
      </c>
      <c r="T26" s="228" t="e">
        <f>ROUND(R26/$X26,4)</f>
        <v>#DIV/0!</v>
      </c>
      <c r="U26" s="229">
        <f>SUM(U17:U25)</f>
        <v>0</v>
      </c>
      <c r="V26" s="228" t="e">
        <f>ROUND(U26/X26,4)</f>
        <v>#DIV/0!</v>
      </c>
      <c r="W26" s="228" t="e">
        <f>V26+T26+Q26</f>
        <v>#DIV/0!</v>
      </c>
      <c r="X26" s="247">
        <f>SUM(X17:X25)</f>
        <v>0</v>
      </c>
      <c r="Y26" s="248"/>
      <c r="Z26" s="249"/>
      <c r="AA26" s="234"/>
      <c r="AC26" s="234">
        <f>SUM(AC17:AC25)</f>
        <v>0</v>
      </c>
    </row>
    <row r="27" spans="1:26" s="173" customFormat="1" ht="12.75" customHeight="1">
      <c r="A27" s="250"/>
      <c r="B27" s="250"/>
      <c r="C27" s="250"/>
      <c r="D27" s="250"/>
      <c r="E27" s="250"/>
      <c r="F27" s="251"/>
      <c r="G27" s="251"/>
      <c r="H27" s="251"/>
      <c r="I27" s="251"/>
      <c r="J27" s="251"/>
      <c r="K27" s="251"/>
      <c r="L27" s="251"/>
      <c r="M27" s="251"/>
      <c r="N27" s="252"/>
      <c r="O27" s="250"/>
      <c r="P27" s="250"/>
      <c r="Q27" s="250"/>
      <c r="R27" s="253"/>
      <c r="S27" s="250"/>
      <c r="T27" s="250"/>
      <c r="U27" s="252"/>
      <c r="V27" s="252"/>
      <c r="W27" s="252"/>
      <c r="X27" s="253"/>
      <c r="Y27" s="248"/>
      <c r="Z27" s="249"/>
    </row>
    <row r="28" spans="1:26" s="258" customFormat="1" ht="12.75" customHeight="1">
      <c r="A28" s="185"/>
      <c r="B28" s="185"/>
      <c r="C28" s="185"/>
      <c r="D28" s="185"/>
      <c r="E28" s="185"/>
      <c r="F28" s="254"/>
      <c r="G28" s="254"/>
      <c r="H28" s="254"/>
      <c r="I28" s="254"/>
      <c r="J28" s="254"/>
      <c r="K28" s="254"/>
      <c r="L28" s="254"/>
      <c r="M28" s="254"/>
      <c r="N28" s="255"/>
      <c r="O28" s="185"/>
      <c r="P28" s="185"/>
      <c r="Q28" s="185"/>
      <c r="R28" s="256"/>
      <c r="S28" s="185"/>
      <c r="T28" s="257" t="s">
        <v>200</v>
      </c>
      <c r="U28" s="257"/>
      <c r="V28" s="257"/>
      <c r="W28" s="257"/>
      <c r="X28" s="257"/>
      <c r="Y28" s="257"/>
      <c r="Z28" s="249"/>
    </row>
    <row r="29" spans="4:26" s="185" customFormat="1" ht="12.75" customHeight="1">
      <c r="D29" s="259"/>
      <c r="G29" s="259"/>
      <c r="H29" s="259"/>
      <c r="I29" s="259"/>
      <c r="J29" s="173"/>
      <c r="K29" s="173"/>
      <c r="L29" s="173"/>
      <c r="M29" s="173"/>
      <c r="N29" s="260">
        <f>IF(O26&lt;&gt;0,"ERRO - ITEM NÃO ACEITA UTILIZAÇÃO DE REPASSE - SOMENTE CONTRAPARTIDA","")</f>
        <v>0</v>
      </c>
      <c r="O29" s="260"/>
      <c r="T29" s="261" t="s">
        <v>201</v>
      </c>
      <c r="U29" s="261"/>
      <c r="V29" s="261"/>
      <c r="W29" s="261"/>
      <c r="X29" s="261"/>
      <c r="Y29" s="261"/>
      <c r="Z29" s="249"/>
    </row>
    <row r="30" spans="1:26" s="185" customFormat="1" ht="12.75" customHeight="1">
      <c r="A30" s="262" t="s">
        <v>202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T30" s="213" t="s">
        <v>203</v>
      </c>
      <c r="U30" s="213"/>
      <c r="V30" s="213"/>
      <c r="W30" s="213"/>
      <c r="X30" s="213"/>
      <c r="Y30" s="213"/>
      <c r="Z30" s="249"/>
    </row>
    <row r="31" spans="1:26" s="186" customFormat="1" ht="12.75" customHeight="1">
      <c r="A31" s="263">
        <f>'ORÇAMENTO 11.19'!I69</f>
        <v>0</v>
      </c>
      <c r="C31" s="264"/>
      <c r="D31" s="264"/>
      <c r="E31" s="264"/>
      <c r="F31" s="264"/>
      <c r="G31" s="264"/>
      <c r="H31" s="264"/>
      <c r="I31" s="264"/>
      <c r="Z31" s="249"/>
    </row>
    <row r="32" spans="2:25" ht="12.75" customHeight="1">
      <c r="B32" s="265"/>
      <c r="C32" s="265"/>
      <c r="D32" s="265"/>
      <c r="E32" s="265"/>
      <c r="F32" s="265"/>
      <c r="G32" s="266"/>
      <c r="H32" s="266"/>
      <c r="I32" s="266"/>
      <c r="J32" s="186"/>
      <c r="K32" s="186"/>
      <c r="L32" s="267"/>
      <c r="M32" s="267"/>
      <c r="O32" s="186"/>
      <c r="P32" s="186"/>
      <c r="R32" s="186"/>
      <c r="V32" s="268"/>
      <c r="W32" s="268"/>
      <c r="X32" s="268"/>
      <c r="Y32" s="268"/>
    </row>
    <row r="33" spans="2:25" ht="12.75" customHeight="1">
      <c r="B33" s="265"/>
      <c r="C33" s="265"/>
      <c r="D33" s="265"/>
      <c r="E33" s="265"/>
      <c r="F33" s="265"/>
      <c r="G33" s="188"/>
      <c r="H33" s="188"/>
      <c r="I33" s="188"/>
      <c r="V33"/>
      <c r="W33"/>
      <c r="X33"/>
      <c r="Y33"/>
    </row>
    <row r="34" spans="2:23" ht="12.75" customHeight="1">
      <c r="B34" s="265"/>
      <c r="C34" s="265"/>
      <c r="D34" s="265"/>
      <c r="E34" s="265"/>
      <c r="F34" s="265"/>
      <c r="G34" s="265"/>
      <c r="H34" s="265"/>
      <c r="I34" s="265"/>
      <c r="V34" s="269"/>
      <c r="W34" s="269"/>
    </row>
    <row r="35" spans="1:23" ht="12.75" customHeight="1">
      <c r="A35" s="270" t="s">
        <v>204</v>
      </c>
      <c r="B35" s="270"/>
      <c r="C35" s="270"/>
      <c r="D35" s="270"/>
      <c r="E35" s="270"/>
      <c r="F35" s="270"/>
      <c r="G35" s="270"/>
      <c r="H35" s="270"/>
      <c r="I35" s="270"/>
      <c r="J35" s="270"/>
      <c r="U35" s="269"/>
      <c r="V35" s="269"/>
      <c r="W35" s="269"/>
    </row>
    <row r="36" spans="1:10" ht="12.75" customHeight="1">
      <c r="A36" s="271" t="s">
        <v>205</v>
      </c>
      <c r="B36" s="272"/>
      <c r="C36" s="273"/>
      <c r="D36" s="273"/>
      <c r="E36" s="274"/>
      <c r="F36" s="275"/>
      <c r="G36" s="275"/>
      <c r="H36" s="273"/>
      <c r="I36" s="273"/>
      <c r="J36" s="274"/>
    </row>
    <row r="37" ht="12.75" customHeight="1"/>
    <row r="38" ht="12.75" customHeight="1"/>
    <row r="39" ht="12.75" customHeight="1"/>
    <row r="40" ht="12.75" customHeight="1"/>
    <row r="41" ht="12.75" customHeight="1">
      <c r="N41" s="159">
        <v>195000</v>
      </c>
    </row>
    <row r="42" ht="12.75" customHeight="1"/>
    <row r="43" spans="14:16" ht="12.75" customHeight="1">
      <c r="N43" s="159">
        <f>195000-153696.98</f>
        <v>41303.01999999999</v>
      </c>
      <c r="P43" s="159" t="e">
        <f>N43/"X#REF!"</f>
        <v>#VALUE!</v>
      </c>
    </row>
    <row r="44" ht="12.75" customHeight="1">
      <c r="N44" s="159" t="e">
        <f>N43/SUM("X#REF!:X#REF!")</f>
        <v>#VALUE!</v>
      </c>
    </row>
  </sheetData>
  <sheetProtection selectLockedCells="1" selectUnlockedCells="1"/>
  <mergeCells count="27">
    <mergeCell ref="A1:Z1"/>
    <mergeCell ref="A2:Z2"/>
    <mergeCell ref="A3:Z3"/>
    <mergeCell ref="A5:Y5"/>
    <mergeCell ref="A8:F8"/>
    <mergeCell ref="G8:K8"/>
    <mergeCell ref="N8:R8"/>
    <mergeCell ref="T8:X8"/>
    <mergeCell ref="Y8:Z8"/>
    <mergeCell ref="N11:Z11"/>
    <mergeCell ref="A14:K14"/>
    <mergeCell ref="L14:X14"/>
    <mergeCell ref="A15:A16"/>
    <mergeCell ref="B15:J16"/>
    <mergeCell ref="K15:K16"/>
    <mergeCell ref="L15:L16"/>
    <mergeCell ref="M15:M16"/>
    <mergeCell ref="N15:Q15"/>
    <mergeCell ref="R15:W15"/>
    <mergeCell ref="F26:J26"/>
    <mergeCell ref="Y26:Y27"/>
    <mergeCell ref="F27:J27"/>
    <mergeCell ref="T28:Y28"/>
    <mergeCell ref="T29:Y29"/>
    <mergeCell ref="A30:Q30"/>
    <mergeCell ref="T30:Y30"/>
    <mergeCell ref="A35:J35"/>
  </mergeCells>
  <conditionalFormatting sqref="R26:S26 N17:P23 R17:R23">
    <cfRule type="expression" priority="1" dxfId="0" stopIfTrue="1">
      <formula>NA()</formula>
    </cfRule>
  </conditionalFormatting>
  <conditionalFormatting sqref="Z17:Z23">
    <cfRule type="expression" priority="2" dxfId="1" stopIfTrue="1">
      <formula>NA()</formula>
    </cfRule>
  </conditionalFormatting>
  <conditionalFormatting sqref="R24:R25">
    <cfRule type="expression" priority="3" dxfId="0" stopIfTrue="1">
      <formula>NA()</formula>
    </cfRule>
  </conditionalFormatting>
  <conditionalFormatting sqref="N24:P25 R24:R25">
    <cfRule type="expression" priority="4" dxfId="0" stopIfTrue="1">
      <formula>NA()</formula>
    </cfRule>
  </conditionalFormatting>
  <conditionalFormatting sqref="X25">
    <cfRule type="expression" priority="5" dxfId="2" stopIfTrue="1">
      <formula>NA()</formula>
    </cfRule>
    <cfRule type="expression" priority="6" dxfId="2" stopIfTrue="1">
      <formula>NA()</formula>
    </cfRule>
  </conditionalFormatting>
  <conditionalFormatting sqref="Z25">
    <cfRule type="expression" priority="7" dxfId="1" stopIfTrue="1">
      <formula>NA()</formula>
    </cfRule>
  </conditionalFormatting>
  <conditionalFormatting sqref="X24">
    <cfRule type="expression" priority="8" dxfId="2" stopIfTrue="1">
      <formula>NA()</formula>
    </cfRule>
    <cfRule type="expression" priority="9" dxfId="2" stopIfTrue="1">
      <formula>NA()</formula>
    </cfRule>
  </conditionalFormatting>
  <conditionalFormatting sqref="Z24">
    <cfRule type="expression" priority="10" dxfId="1" stopIfTrue="1">
      <formula>NA()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 scale="63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Normal="120" zoomScaleSheetLayoutView="100" workbookViewId="0" topLeftCell="A1">
      <selection activeCell="O12" sqref="O12"/>
    </sheetView>
  </sheetViews>
  <sheetFormatPr defaultColWidth="9.140625" defaultRowHeight="12.75" customHeight="1"/>
  <cols>
    <col min="1" max="1" width="7.421875" style="1" customWidth="1"/>
    <col min="2" max="2" width="10.57421875" style="1" customWidth="1"/>
    <col min="3" max="3" width="62.7109375" style="1" customWidth="1"/>
    <col min="4" max="4" width="5.00390625" style="1" customWidth="1"/>
    <col min="5" max="5" width="8.421875" style="1" customWidth="1"/>
    <col min="6" max="8" width="0" style="1" hidden="1" customWidth="1"/>
    <col min="10" max="10" width="11.140625" style="0" customWidth="1"/>
  </cols>
  <sheetData>
    <row r="1" spans="1:8" ht="34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1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6.5" customHeight="1">
      <c r="A3" s="3"/>
      <c r="B3" s="3"/>
      <c r="C3" s="3"/>
      <c r="D3" s="3"/>
      <c r="E3" s="3"/>
      <c r="F3" s="3"/>
      <c r="G3" s="3"/>
      <c r="H3" s="3"/>
    </row>
    <row r="4" spans="1:8" ht="15.75" customHeight="1">
      <c r="A4" s="276" t="s">
        <v>2</v>
      </c>
      <c r="B4" s="277" t="s">
        <v>3</v>
      </c>
      <c r="C4" s="278"/>
      <c r="D4" s="279"/>
      <c r="E4" s="280"/>
      <c r="F4" s="281"/>
      <c r="G4" s="282"/>
      <c r="H4" s="282"/>
    </row>
    <row r="5" spans="1:8" ht="12.75" customHeight="1">
      <c r="A5" s="46" t="s">
        <v>7</v>
      </c>
      <c r="B5" s="283" t="s">
        <v>8</v>
      </c>
      <c r="C5" s="284"/>
      <c r="D5" s="285"/>
      <c r="E5" s="286"/>
      <c r="F5" s="287"/>
      <c r="G5" s="288"/>
      <c r="H5" s="289"/>
    </row>
    <row r="6" spans="1:8" ht="32.25" customHeight="1">
      <c r="A6" s="23" t="s">
        <v>206</v>
      </c>
      <c r="B6" s="23"/>
      <c r="C6" s="23"/>
      <c r="D6" s="23"/>
      <c r="E6" s="23"/>
      <c r="F6" s="23"/>
      <c r="G6" s="23"/>
      <c r="H6" s="23"/>
    </row>
    <row r="7" spans="1:8" ht="12" customHeight="1">
      <c r="A7"/>
      <c r="B7"/>
      <c r="C7" s="290"/>
      <c r="D7" s="290"/>
      <c r="E7"/>
      <c r="F7" s="291"/>
      <c r="G7" s="291"/>
      <c r="H7" s="291"/>
    </row>
    <row r="8" spans="1:10" ht="72" customHeight="1">
      <c r="A8" s="292"/>
      <c r="B8" s="293"/>
      <c r="C8" s="291"/>
      <c r="D8"/>
      <c r="E8" s="294"/>
      <c r="F8" s="294"/>
      <c r="G8" s="295"/>
      <c r="H8" s="295"/>
      <c r="J8" s="29"/>
    </row>
    <row r="9" spans="1:8" ht="24.75" customHeight="1">
      <c r="A9" s="296" t="s">
        <v>128</v>
      </c>
      <c r="B9" s="296"/>
      <c r="C9" s="296"/>
      <c r="D9" s="297" t="s">
        <v>14</v>
      </c>
      <c r="E9" s="297" t="s">
        <v>207</v>
      </c>
      <c r="F9" s="294"/>
      <c r="G9" s="295"/>
      <c r="H9" s="295"/>
    </row>
    <row r="10" spans="1:9" ht="35.25" customHeight="1">
      <c r="A10" s="37" t="s">
        <v>76</v>
      </c>
      <c r="B10" s="37"/>
      <c r="C10" s="37"/>
      <c r="D10" s="35" t="s">
        <v>29</v>
      </c>
      <c r="E10" s="298">
        <f>758.91/2</f>
        <v>379.455</v>
      </c>
      <c r="F10" s="299"/>
      <c r="G10" s="299"/>
      <c r="H10" s="299"/>
      <c r="I10" s="44"/>
    </row>
    <row r="12" ht="99" customHeight="1"/>
    <row r="14" ht="96" customHeight="1"/>
  </sheetData>
  <sheetProtection selectLockedCells="1" selectUnlockedCells="1"/>
  <mergeCells count="11">
    <mergeCell ref="A1:H1"/>
    <mergeCell ref="A2:H2"/>
    <mergeCell ref="A3:H3"/>
    <mergeCell ref="G4:H4"/>
    <mergeCell ref="A6:H6"/>
    <mergeCell ref="F7:H7"/>
    <mergeCell ref="F8:F9"/>
    <mergeCell ref="G8:G9"/>
    <mergeCell ref="H8:H9"/>
    <mergeCell ref="A9:C9"/>
    <mergeCell ref="A10:C10"/>
  </mergeCells>
  <printOptions/>
  <pageMargins left="0.7875" right="0.7875" top="0.7875" bottom="0.7875" header="0.5118055555555555" footer="0.5118055555555555"/>
  <pageSetup horizontalDpi="300" verticalDpi="300" orientation="portrait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vono</dc:creator>
  <cp:keywords/>
  <dc:description/>
  <cp:lastModifiedBy/>
  <dcterms:created xsi:type="dcterms:W3CDTF">2011-02-25T18:09:48Z</dcterms:created>
  <dcterms:modified xsi:type="dcterms:W3CDTF">2021-09-30T12:03:34Z</dcterms:modified>
  <cp:category/>
  <cp:version/>
  <cp:contentType/>
  <cp:contentStatus/>
  <cp:revision>208</cp:revision>
</cp:coreProperties>
</file>